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10050"/>
  </bookViews>
  <sheets>
    <sheet name="User Interface" sheetId="2" r:id="rId1"/>
    <sheet name="Line In Parameter" sheetId="3" state="hidden" r:id="rId2"/>
    <sheet name="Headphone Parameter" sheetId="5" state="hidden" r:id="rId3"/>
    <sheet name="Analogue Audio Parameter" sheetId="6" state="hidden" r:id="rId4"/>
    <sheet name="Digital Audio Parameter" sheetId="7" state="hidden" r:id="rId5"/>
    <sheet name="Audio Format Patameter" sheetId="8" r:id="rId6"/>
    <sheet name="Sampling Parameter" sheetId="9" state="hidden" r:id="rId7"/>
    <sheet name="Register" sheetId="1" r:id="rId8"/>
  </sheets>
  <definedNames>
    <definedName name="Deemphasis">'Digital Audio Parameter'!$A$2:$A$5</definedName>
    <definedName name="Format">'Audio Format Patameter'!$A$2:$A$5</definedName>
    <definedName name="Headphone_Volume">'Headphone Parameter'!$A$2:$A$82</definedName>
    <definedName name="Line_In_Volume">'Line In Parameter'!$A$2:$A$33</definedName>
    <definedName name="LRClock_Phase">'Audio Format Patameter'!$I$2:$I$3</definedName>
    <definedName name="Resolution">'Audio Format Patameter'!$E$2:$E$5</definedName>
    <definedName name="Sample_Rates">'Sampling Parameter'!$A$2:$A$12</definedName>
    <definedName name="Side_Attenuation">'Analogue Audio Parameter'!$A$2:$A$5</definedName>
  </definedNames>
  <calcPr calcId="145621"/>
</workbook>
</file>

<file path=xl/calcChain.xml><?xml version="1.0" encoding="utf-8"?>
<calcChain xmlns="http://schemas.openxmlformats.org/spreadsheetml/2006/main">
  <c r="I3" i="8" l="1"/>
  <c r="I2" i="8"/>
  <c r="G9" i="1"/>
  <c r="I7" i="1"/>
  <c r="V11" i="1"/>
  <c r="V10" i="1"/>
  <c r="V9" i="1"/>
  <c r="V8" i="1"/>
  <c r="V7" i="1"/>
  <c r="V6" i="1"/>
  <c r="V5" i="1"/>
  <c r="V4" i="1"/>
  <c r="V3" i="1"/>
  <c r="V2" i="1"/>
  <c r="I11" i="1" l="1"/>
  <c r="T11" i="1" s="1"/>
  <c r="W11" i="1" s="1"/>
  <c r="T10" i="1"/>
  <c r="E10" i="1"/>
  <c r="M10" i="1" s="1"/>
  <c r="F10" i="1"/>
  <c r="N10" i="1" s="1"/>
  <c r="G10" i="1"/>
  <c r="Q10" i="1" s="1"/>
  <c r="H10" i="1"/>
  <c r="S10" i="1" s="1"/>
  <c r="I10" i="1"/>
  <c r="D9" i="1"/>
  <c r="M9" i="1" s="1"/>
  <c r="E9" i="1"/>
  <c r="N9" i="1" s="1"/>
  <c r="F9" i="1"/>
  <c r="O9" i="1" s="1"/>
  <c r="H9" i="1"/>
  <c r="Q9" i="1" s="1"/>
  <c r="I9" i="1"/>
  <c r="S9" i="1" s="1"/>
  <c r="P9" i="1"/>
  <c r="G3" i="8"/>
  <c r="F3" i="8"/>
  <c r="F4" i="8" s="1"/>
  <c r="G2" i="8"/>
  <c r="C3" i="8"/>
  <c r="B3" i="8"/>
  <c r="B4" i="8" s="1"/>
  <c r="C2" i="8"/>
  <c r="B8" i="1"/>
  <c r="M8" i="1" s="1"/>
  <c r="C8" i="1"/>
  <c r="N8" i="1" s="1"/>
  <c r="D8" i="1"/>
  <c r="O8" i="1" s="1"/>
  <c r="E8" i="1"/>
  <c r="P8" i="1" s="1"/>
  <c r="F8" i="1"/>
  <c r="Q8" i="1" s="1"/>
  <c r="G8" i="1"/>
  <c r="R8" i="1" s="1"/>
  <c r="H8" i="1"/>
  <c r="S8" i="1" s="1"/>
  <c r="I8" i="1"/>
  <c r="T8" i="1" s="1"/>
  <c r="F7" i="1"/>
  <c r="P7" i="1" s="1"/>
  <c r="G7" i="1"/>
  <c r="Q7" i="1" s="1"/>
  <c r="H7" i="1"/>
  <c r="R7" i="1" s="1"/>
  <c r="T7" i="1"/>
  <c r="C3" i="7"/>
  <c r="B3" i="7"/>
  <c r="B4" i="7" s="1"/>
  <c r="C2" i="7"/>
  <c r="C6" i="1"/>
  <c r="N6" i="1" s="1"/>
  <c r="D6" i="1"/>
  <c r="O6" i="1" s="1"/>
  <c r="E6" i="1"/>
  <c r="P6" i="1" s="1"/>
  <c r="F6" i="1"/>
  <c r="Q6" i="1" s="1"/>
  <c r="G6" i="1"/>
  <c r="R6" i="1" s="1"/>
  <c r="H6" i="1"/>
  <c r="S6" i="1" s="1"/>
  <c r="I6" i="1"/>
  <c r="T6" i="1" s="1"/>
  <c r="C3" i="6"/>
  <c r="C4" i="6"/>
  <c r="C5" i="6"/>
  <c r="C2" i="6"/>
  <c r="B3" i="6"/>
  <c r="B4" i="6" s="1"/>
  <c r="G5" i="1"/>
  <c r="L5" i="1" s="1"/>
  <c r="G4" i="1"/>
  <c r="L4" i="1" s="1"/>
  <c r="H5" i="1"/>
  <c r="M5" i="1" s="1"/>
  <c r="H4" i="1"/>
  <c r="M4" i="1" s="1"/>
  <c r="I5" i="1"/>
  <c r="N5" i="1" s="1"/>
  <c r="I4" i="1"/>
  <c r="N4" i="1" s="1"/>
  <c r="C2" i="5"/>
  <c r="A81" i="5"/>
  <c r="A69" i="5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50" i="5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34" i="5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" i="5"/>
  <c r="B3" i="5"/>
  <c r="B4" i="5" s="1"/>
  <c r="B5" i="5" s="1"/>
  <c r="C5" i="5" s="1"/>
  <c r="G3" i="1"/>
  <c r="L3" i="1" s="1"/>
  <c r="G2" i="1"/>
  <c r="L2" i="1" s="1"/>
  <c r="H3" i="1"/>
  <c r="M3" i="1" s="1"/>
  <c r="H2" i="1"/>
  <c r="M2" i="1" s="1"/>
  <c r="I3" i="1"/>
  <c r="Q3" i="1" s="1"/>
  <c r="I2" i="1"/>
  <c r="P2" i="1" s="1"/>
  <c r="C33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B33" i="3"/>
  <c r="B4" i="3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" i="3"/>
  <c r="C2" i="3"/>
  <c r="A33" i="3"/>
  <c r="A25" i="3"/>
  <c r="A26" i="3" s="1"/>
  <c r="A27" i="3" s="1"/>
  <c r="A28" i="3" s="1"/>
  <c r="A29" i="3" s="1"/>
  <c r="A30" i="3" s="1"/>
  <c r="A31" i="3" s="1"/>
  <c r="A32" i="3" s="1"/>
  <c r="A17" i="3"/>
  <c r="A18" i="3" s="1"/>
  <c r="A19" i="3" s="1"/>
  <c r="A20" i="3" s="1"/>
  <c r="A21" i="3" s="1"/>
  <c r="A22" i="3" s="1"/>
  <c r="A23" i="3" s="1"/>
  <c r="A24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3" i="3"/>
  <c r="R9" i="1" l="1"/>
  <c r="T9" i="1"/>
  <c r="P10" i="1"/>
  <c r="O10" i="1"/>
  <c r="W10" i="1" s="1"/>
  <c r="Y10" i="1" s="1"/>
  <c r="K10" i="2" s="1"/>
  <c r="R10" i="1"/>
  <c r="W8" i="1"/>
  <c r="Y8" i="1" s="1"/>
  <c r="K8" i="2" s="1"/>
  <c r="F5" i="8"/>
  <c r="G5" i="8" s="1"/>
  <c r="G4" i="8"/>
  <c r="B5" i="8"/>
  <c r="C5" i="8" s="1"/>
  <c r="C4" i="8"/>
  <c r="S7" i="1"/>
  <c r="W7" i="1" s="1"/>
  <c r="Y7" i="1" s="1"/>
  <c r="K7" i="2" s="1"/>
  <c r="T3" i="1"/>
  <c r="B5" i="7"/>
  <c r="C5" i="7" s="1"/>
  <c r="C4" i="7"/>
  <c r="M6" i="1"/>
  <c r="W6" i="1" s="1"/>
  <c r="Y6" i="1" s="1"/>
  <c r="K6" i="2" s="1"/>
  <c r="B5" i="6"/>
  <c r="S4" i="1"/>
  <c r="O4" i="1"/>
  <c r="Q4" i="1"/>
  <c r="T4" i="1"/>
  <c r="P4" i="1"/>
  <c r="R4" i="1"/>
  <c r="S5" i="1"/>
  <c r="R5" i="1"/>
  <c r="Q5" i="1"/>
  <c r="O5" i="1"/>
  <c r="T5" i="1"/>
  <c r="P5" i="1"/>
  <c r="C4" i="5"/>
  <c r="C3" i="5"/>
  <c r="B6" i="5"/>
  <c r="C6" i="5" s="1"/>
  <c r="T2" i="1"/>
  <c r="S2" i="1"/>
  <c r="R2" i="1"/>
  <c r="Q2" i="1"/>
  <c r="P3" i="1"/>
  <c r="S3" i="1"/>
  <c r="R3" i="1"/>
  <c r="Y11" i="1"/>
  <c r="K11" i="2" s="1"/>
  <c r="W9" i="1" l="1"/>
  <c r="Y9" i="1" s="1"/>
  <c r="K9" i="2" s="1"/>
  <c r="W4" i="1"/>
  <c r="Y4" i="1" s="1"/>
  <c r="K4" i="2" s="1"/>
  <c r="W5" i="1"/>
  <c r="Y5" i="1" s="1"/>
  <c r="K5" i="2" s="1"/>
  <c r="B7" i="5"/>
  <c r="C7" i="5" s="1"/>
  <c r="W3" i="1"/>
  <c r="Y3" i="1" s="1"/>
  <c r="K3" i="2" s="1"/>
  <c r="W2" i="1"/>
  <c r="Y2" i="1" l="1"/>
  <c r="K2" i="2" s="1"/>
  <c r="B8" i="5"/>
  <c r="C8" i="5" s="1"/>
  <c r="B9" i="5" l="1"/>
  <c r="C9" i="5" s="1"/>
  <c r="B10" i="5" l="1"/>
  <c r="C10" i="5" s="1"/>
  <c r="B11" i="5" l="1"/>
  <c r="C11" i="5" s="1"/>
  <c r="B12" i="5" l="1"/>
  <c r="C12" i="5" s="1"/>
  <c r="B13" i="5" l="1"/>
  <c r="C13" i="5" s="1"/>
  <c r="B14" i="5" l="1"/>
  <c r="C14" i="5" s="1"/>
  <c r="B15" i="5" l="1"/>
  <c r="C15" i="5" s="1"/>
  <c r="B16" i="5" l="1"/>
  <c r="C16" i="5" s="1"/>
  <c r="B17" i="5" l="1"/>
  <c r="C17" i="5" s="1"/>
  <c r="B18" i="5" l="1"/>
  <c r="C18" i="5" s="1"/>
  <c r="B19" i="5" l="1"/>
  <c r="C19" i="5" s="1"/>
  <c r="B20" i="5" l="1"/>
  <c r="C20" i="5" s="1"/>
  <c r="B21" i="5" l="1"/>
  <c r="C21" i="5" s="1"/>
  <c r="B22" i="5" l="1"/>
  <c r="C22" i="5" s="1"/>
  <c r="B23" i="5" l="1"/>
  <c r="C23" i="5" s="1"/>
  <c r="B24" i="5" l="1"/>
  <c r="C24" i="5" s="1"/>
  <c r="B25" i="5" l="1"/>
  <c r="C25" i="5" s="1"/>
  <c r="B26" i="5" l="1"/>
  <c r="C26" i="5" s="1"/>
  <c r="B27" i="5" l="1"/>
  <c r="C27" i="5" s="1"/>
  <c r="B28" i="5" l="1"/>
  <c r="C28" i="5" s="1"/>
  <c r="B29" i="5" l="1"/>
  <c r="C29" i="5" s="1"/>
  <c r="B30" i="5" l="1"/>
  <c r="C30" i="5" s="1"/>
  <c r="B31" i="5" l="1"/>
  <c r="C31" i="5" s="1"/>
  <c r="B32" i="5" l="1"/>
  <c r="C32" i="5" s="1"/>
  <c r="B33" i="5" l="1"/>
  <c r="B34" i="5" l="1"/>
  <c r="C33" i="5"/>
  <c r="B35" i="5" l="1"/>
  <c r="C34" i="5"/>
  <c r="B36" i="5" l="1"/>
  <c r="C35" i="5"/>
  <c r="B37" i="5" l="1"/>
  <c r="C36" i="5"/>
  <c r="B38" i="5" l="1"/>
  <c r="C37" i="5"/>
  <c r="B39" i="5" l="1"/>
  <c r="C38" i="5"/>
  <c r="B40" i="5" l="1"/>
  <c r="C39" i="5"/>
  <c r="B41" i="5" l="1"/>
  <c r="C40" i="5"/>
  <c r="B42" i="5" l="1"/>
  <c r="C41" i="5"/>
  <c r="B43" i="5" l="1"/>
  <c r="C42" i="5"/>
  <c r="B44" i="5" l="1"/>
  <c r="C43" i="5"/>
  <c r="B45" i="5" l="1"/>
  <c r="C44" i="5"/>
  <c r="B46" i="5" l="1"/>
  <c r="C45" i="5"/>
  <c r="B47" i="5" l="1"/>
  <c r="C46" i="5"/>
  <c r="B48" i="5" l="1"/>
  <c r="C47" i="5"/>
  <c r="B49" i="5" l="1"/>
  <c r="C48" i="5"/>
  <c r="B50" i="5" l="1"/>
  <c r="C49" i="5"/>
  <c r="B51" i="5" l="1"/>
  <c r="C50" i="5"/>
  <c r="B52" i="5" l="1"/>
  <c r="C51" i="5"/>
  <c r="B53" i="5" l="1"/>
  <c r="C52" i="5"/>
  <c r="B54" i="5" l="1"/>
  <c r="C53" i="5"/>
  <c r="B55" i="5" l="1"/>
  <c r="C54" i="5"/>
  <c r="B56" i="5" l="1"/>
  <c r="C55" i="5"/>
  <c r="B57" i="5" l="1"/>
  <c r="C56" i="5"/>
  <c r="B58" i="5" l="1"/>
  <c r="C57" i="5"/>
  <c r="B59" i="5" l="1"/>
  <c r="C58" i="5"/>
  <c r="B60" i="5" l="1"/>
  <c r="C59" i="5"/>
  <c r="B61" i="5" l="1"/>
  <c r="C60" i="5"/>
  <c r="B62" i="5" l="1"/>
  <c r="C61" i="5"/>
  <c r="B63" i="5" l="1"/>
  <c r="C62" i="5"/>
  <c r="B64" i="5" l="1"/>
  <c r="C63" i="5"/>
  <c r="B65" i="5" l="1"/>
  <c r="C64" i="5"/>
  <c r="B66" i="5" l="1"/>
  <c r="C65" i="5"/>
  <c r="B67" i="5" l="1"/>
  <c r="C66" i="5"/>
  <c r="B68" i="5" l="1"/>
  <c r="C67" i="5"/>
  <c r="B69" i="5" l="1"/>
  <c r="C68" i="5"/>
  <c r="B70" i="5" l="1"/>
  <c r="C69" i="5"/>
  <c r="B71" i="5" l="1"/>
  <c r="C70" i="5"/>
  <c r="B72" i="5" l="1"/>
  <c r="C71" i="5"/>
  <c r="B73" i="5" l="1"/>
  <c r="C72" i="5"/>
  <c r="B74" i="5" l="1"/>
  <c r="C73" i="5"/>
  <c r="B75" i="5" l="1"/>
  <c r="C74" i="5"/>
  <c r="B76" i="5" l="1"/>
  <c r="C75" i="5"/>
  <c r="B77" i="5" l="1"/>
  <c r="C76" i="5"/>
  <c r="B78" i="5" l="1"/>
  <c r="C77" i="5"/>
  <c r="B79" i="5" l="1"/>
  <c r="C78" i="5"/>
  <c r="B80" i="5" l="1"/>
  <c r="C79" i="5"/>
  <c r="B81" i="5" l="1"/>
  <c r="C81" i="5" s="1"/>
  <c r="C80" i="5"/>
</calcChain>
</file>

<file path=xl/sharedStrings.xml><?xml version="1.0" encoding="utf-8"?>
<sst xmlns="http://schemas.openxmlformats.org/spreadsheetml/2006/main" count="159" uniqueCount="104">
  <si>
    <t>Volume</t>
  </si>
  <si>
    <t>Wert</t>
  </si>
  <si>
    <t>Bit Pattern</t>
  </si>
  <si>
    <t>Bit 8</t>
  </si>
  <si>
    <t>Bit 7</t>
  </si>
  <si>
    <t>Bit 6</t>
  </si>
  <si>
    <t>Bit 5</t>
  </si>
  <si>
    <t>Bit 4</t>
  </si>
  <si>
    <t>Bit 3</t>
  </si>
  <si>
    <t>Bit 2</t>
  </si>
  <si>
    <t>Bit 1</t>
  </si>
  <si>
    <t>Bit 0</t>
  </si>
  <si>
    <t>Register 0</t>
  </si>
  <si>
    <t>Register 1</t>
  </si>
  <si>
    <t>Register 2</t>
  </si>
  <si>
    <t>Register 3</t>
  </si>
  <si>
    <t>Register 4</t>
  </si>
  <si>
    <t>Register 5</t>
  </si>
  <si>
    <t>Register 6</t>
  </si>
  <si>
    <t>Register 7</t>
  </si>
  <si>
    <t>Register 8</t>
  </si>
  <si>
    <t>Register 9</t>
  </si>
  <si>
    <t>Mute</t>
  </si>
  <si>
    <t>Simultaneous Load</t>
  </si>
  <si>
    <t>Disable</t>
  </si>
  <si>
    <t>Enable</t>
  </si>
  <si>
    <t>Line In</t>
  </si>
  <si>
    <t>Left</t>
  </si>
  <si>
    <t>Right</t>
  </si>
  <si>
    <t>Headphone</t>
  </si>
  <si>
    <t>Zero Cross detect</t>
  </si>
  <si>
    <t>0000000</t>
  </si>
  <si>
    <t>-</t>
  </si>
  <si>
    <t>Analogue Audio Path Control</t>
  </si>
  <si>
    <t>Digital Audio Path Control</t>
  </si>
  <si>
    <t>Digital Audio Interface Format</t>
  </si>
  <si>
    <t>Sampling Control</t>
  </si>
  <si>
    <t>Active Control</t>
  </si>
  <si>
    <t>Microphone Boost</t>
  </si>
  <si>
    <t>Microphone Mute</t>
  </si>
  <si>
    <t>Microphone/Line In Select</t>
  </si>
  <si>
    <t>Bypass</t>
  </si>
  <si>
    <t>DAC</t>
  </si>
  <si>
    <t>Side Tone</t>
  </si>
  <si>
    <t>Side Tone Attenuation</t>
  </si>
  <si>
    <t>High Pass Filter</t>
  </si>
  <si>
    <t>De-emphasis</t>
  </si>
  <si>
    <t>DAC Soft Mute</t>
  </si>
  <si>
    <t>DC offset</t>
  </si>
  <si>
    <t>Clear</t>
  </si>
  <si>
    <t>Microphone Input Bias</t>
  </si>
  <si>
    <t>ADC</t>
  </si>
  <si>
    <t>Outputs</t>
  </si>
  <si>
    <t>Oscillator</t>
  </si>
  <si>
    <t>Clock Output</t>
  </si>
  <si>
    <t>Power</t>
  </si>
  <si>
    <t>Power Control</t>
  </si>
  <si>
    <t>Frequency</t>
  </si>
  <si>
    <t>Mode</t>
  </si>
  <si>
    <t>DSP</t>
  </si>
  <si>
    <t>I2S</t>
  </si>
  <si>
    <t>MSB, left justified</t>
  </si>
  <si>
    <t>MSB, right justified</t>
  </si>
  <si>
    <t>32 bit</t>
  </si>
  <si>
    <t>24 bit</t>
  </si>
  <si>
    <t>20 bit</t>
  </si>
  <si>
    <t>16 bit</t>
  </si>
  <si>
    <t>Format</t>
  </si>
  <si>
    <t>Resolution</t>
  </si>
  <si>
    <t>Channel Clock</t>
  </si>
  <si>
    <t>Clock Swap</t>
  </si>
  <si>
    <t>Bit Clock</t>
  </si>
  <si>
    <t>DAC Data right</t>
  </si>
  <si>
    <t>Normal</t>
  </si>
  <si>
    <t>Oversampling</t>
  </si>
  <si>
    <t>ADC/DAC Sample rate</t>
  </si>
  <si>
    <t>Clock divider</t>
  </si>
  <si>
    <t>Output Clock divider</t>
  </si>
  <si>
    <t>None</t>
  </si>
  <si>
    <t>48/48 kHz</t>
  </si>
  <si>
    <t>48/8 kHz</t>
  </si>
  <si>
    <t>8/48 kHz</t>
  </si>
  <si>
    <t>8/8 kHz</t>
  </si>
  <si>
    <t>32/32 kHz</t>
  </si>
  <si>
    <t>96/96 kHz</t>
  </si>
  <si>
    <t>44,1/44,1 kHz</t>
  </si>
  <si>
    <t>44,1/8 kHz</t>
  </si>
  <si>
    <t>8/44,1 kHz</t>
  </si>
  <si>
    <t>88,2/88,2 kHz</t>
  </si>
  <si>
    <t>0000</t>
  </si>
  <si>
    <t>0001</t>
  </si>
  <si>
    <t>0010</t>
  </si>
  <si>
    <t>0011</t>
  </si>
  <si>
    <t>0110</t>
  </si>
  <si>
    <t>0111</t>
  </si>
  <si>
    <t>1000</t>
  </si>
  <si>
    <t>1001</t>
  </si>
  <si>
    <t>1010</t>
  </si>
  <si>
    <t>1011</t>
  </si>
  <si>
    <t>1111</t>
  </si>
  <si>
    <t>Master</t>
  </si>
  <si>
    <t>Select</t>
  </si>
  <si>
    <t>Active</t>
  </si>
  <si>
    <t>MSB available von 1st clock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</si>
</sst>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&quot; dB&quot;"/>
    <numFmt numFmtId="165" formatCode="0.0&quot; kHz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double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textRotation="90"/>
    </xf>
    <xf numFmtId="164" fontId="0" fillId="0" borderId="0" xfId="0" applyNumberFormat="1"/>
    <xf numFmtId="0" fontId="0" fillId="0" borderId="0" xfId="0" applyAlignment="1">
      <alignment horizontal="right"/>
    </xf>
    <xf numFmtId="49" fontId="0" fillId="0" borderId="0" xfId="0" applyNumberFormat="1"/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2" borderId="0" xfId="0" applyNumberFormat="1" applyFill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5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1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tabSelected="1" workbookViewId="0">
      <selection activeCell="K2" sqref="K2:K11"/>
    </sheetView>
  </sheetViews>
  <sheetFormatPr baseColWidth="10" defaultRowHeight="15" x14ac:dyDescent="0.25"/>
  <cols>
    <col min="1" max="1" width="28.85546875" bestFit="1" customWidth="1"/>
    <col min="2" max="2" width="8.7109375" style="10" bestFit="1" customWidth="1"/>
    <col min="3" max="3" width="2.42578125" customWidth="1"/>
    <col min="4" max="4" width="7.5703125" style="10" bestFit="1" customWidth="1"/>
    <col min="5" max="5" width="2.42578125" customWidth="1"/>
    <col min="6" max="6" width="2.7109375" customWidth="1"/>
    <col min="7" max="7" width="28" bestFit="1" customWidth="1"/>
    <col min="8" max="8" width="29.5703125" bestFit="1" customWidth="1"/>
    <col min="9" max="9" width="2.85546875" customWidth="1"/>
    <col min="10" max="10" width="2.7109375" customWidth="1"/>
    <col min="11" max="11" width="35.5703125" bestFit="1" customWidth="1"/>
  </cols>
  <sheetData>
    <row r="1" spans="1:11" x14ac:dyDescent="0.25">
      <c r="A1" s="1" t="s">
        <v>26</v>
      </c>
      <c r="E1" s="16"/>
      <c r="G1" s="1" t="s">
        <v>56</v>
      </c>
      <c r="I1" s="16"/>
    </row>
    <row r="2" spans="1:11" x14ac:dyDescent="0.25">
      <c r="A2" s="1"/>
      <c r="B2" s="11" t="s">
        <v>27</v>
      </c>
      <c r="D2" s="11" t="s">
        <v>28</v>
      </c>
      <c r="E2" s="16"/>
      <c r="G2" t="s">
        <v>26</v>
      </c>
      <c r="H2" t="s">
        <v>25</v>
      </c>
      <c r="I2" s="16"/>
      <c r="K2" t="str">
        <f>Register!Y2</f>
        <v>#define REG_00_DEFAULT 0b000010111</v>
      </c>
    </row>
    <row r="3" spans="1:11" x14ac:dyDescent="0.25">
      <c r="A3" t="s">
        <v>0</v>
      </c>
      <c r="B3" s="9">
        <v>0</v>
      </c>
      <c r="D3" s="9">
        <v>0</v>
      </c>
      <c r="E3" s="16"/>
      <c r="G3" t="s">
        <v>50</v>
      </c>
      <c r="H3" t="s">
        <v>24</v>
      </c>
      <c r="I3" s="16"/>
      <c r="K3" t="str">
        <f>Register!Y3</f>
        <v>#define REG_01_DEFAULT 0b000010111</v>
      </c>
    </row>
    <row r="4" spans="1:11" x14ac:dyDescent="0.25">
      <c r="A4" t="s">
        <v>22</v>
      </c>
      <c r="B4" s="10" t="s">
        <v>24</v>
      </c>
      <c r="D4" s="10" t="s">
        <v>24</v>
      </c>
      <c r="E4" s="16"/>
      <c r="G4" t="s">
        <v>51</v>
      </c>
      <c r="H4" t="s">
        <v>25</v>
      </c>
      <c r="I4" s="16"/>
      <c r="K4" t="str">
        <f>Register!Y4</f>
        <v>#define REG_02_DEFAULT 0b001111001</v>
      </c>
    </row>
    <row r="5" spans="1:11" x14ac:dyDescent="0.25">
      <c r="A5" t="s">
        <v>23</v>
      </c>
      <c r="B5" s="10" t="s">
        <v>24</v>
      </c>
      <c r="D5" s="10" t="s">
        <v>24</v>
      </c>
      <c r="E5" s="16"/>
      <c r="G5" t="s">
        <v>42</v>
      </c>
      <c r="H5" t="s">
        <v>25</v>
      </c>
      <c r="I5" s="16"/>
      <c r="K5" t="str">
        <f>Register!Y5</f>
        <v>#define REG_03_DEFAULT 0b001111001</v>
      </c>
    </row>
    <row r="6" spans="1:11" x14ac:dyDescent="0.25">
      <c r="E6" s="16"/>
      <c r="G6" t="s">
        <v>52</v>
      </c>
      <c r="H6" t="s">
        <v>25</v>
      </c>
      <c r="I6" s="16"/>
      <c r="K6" t="str">
        <f>Register!Y6</f>
        <v>#define REG_04_DEFAULT 0b000010010</v>
      </c>
    </row>
    <row r="7" spans="1:11" x14ac:dyDescent="0.25">
      <c r="A7" s="1" t="s">
        <v>29</v>
      </c>
      <c r="B7" s="11"/>
      <c r="C7" s="1"/>
      <c r="D7" s="11"/>
      <c r="E7" s="16"/>
      <c r="G7" t="s">
        <v>53</v>
      </c>
      <c r="H7" t="s">
        <v>25</v>
      </c>
      <c r="I7" s="16"/>
      <c r="K7" t="str">
        <f>Register!Y7</f>
        <v>#define REG_05_DEFAULT 0b000000000</v>
      </c>
    </row>
    <row r="8" spans="1:11" x14ac:dyDescent="0.25">
      <c r="B8" s="11" t="s">
        <v>27</v>
      </c>
      <c r="C8" s="1"/>
      <c r="D8" s="11" t="s">
        <v>28</v>
      </c>
      <c r="E8" s="16"/>
      <c r="G8" t="s">
        <v>54</v>
      </c>
      <c r="H8" t="s">
        <v>25</v>
      </c>
      <c r="I8" s="16"/>
      <c r="K8" t="str">
        <f>Register!Y8</f>
        <v>#define REG_06_DEFAULT 0b000000010</v>
      </c>
    </row>
    <row r="9" spans="1:11" x14ac:dyDescent="0.25">
      <c r="A9" t="s">
        <v>0</v>
      </c>
      <c r="B9" s="9">
        <v>0</v>
      </c>
      <c r="D9" s="9">
        <v>0</v>
      </c>
      <c r="E9" s="16"/>
      <c r="G9" t="s">
        <v>55</v>
      </c>
      <c r="H9" t="s">
        <v>25</v>
      </c>
      <c r="I9" s="16"/>
      <c r="K9" t="str">
        <f>Register!Y9</f>
        <v>#define REG_07_DEFAULT 0b001001011</v>
      </c>
    </row>
    <row r="10" spans="1:11" x14ac:dyDescent="0.25">
      <c r="A10" t="s">
        <v>30</v>
      </c>
      <c r="B10" s="10" t="s">
        <v>24</v>
      </c>
      <c r="D10" s="10" t="s">
        <v>24</v>
      </c>
      <c r="E10" s="16"/>
      <c r="I10" s="16"/>
      <c r="K10" t="str">
        <f>Register!Y10</f>
        <v>#define REG_08_DEFAULT 0b000000000</v>
      </c>
    </row>
    <row r="11" spans="1:11" x14ac:dyDescent="0.25">
      <c r="A11" t="s">
        <v>23</v>
      </c>
      <c r="B11" s="10" t="s">
        <v>24</v>
      </c>
      <c r="D11" s="10" t="s">
        <v>24</v>
      </c>
      <c r="E11" s="16"/>
      <c r="G11" s="1" t="s">
        <v>35</v>
      </c>
      <c r="I11" s="16"/>
      <c r="K11" t="str">
        <f>Register!Y11</f>
        <v>#define REG_09_DEFAULT 0b000000001</v>
      </c>
    </row>
    <row r="12" spans="1:11" x14ac:dyDescent="0.25">
      <c r="E12" s="16"/>
      <c r="G12" t="s">
        <v>67</v>
      </c>
      <c r="H12" t="s">
        <v>59</v>
      </c>
      <c r="I12" s="16"/>
    </row>
    <row r="13" spans="1:11" x14ac:dyDescent="0.25">
      <c r="A13" s="1" t="s">
        <v>33</v>
      </c>
      <c r="E13" s="16"/>
      <c r="G13" t="s">
        <v>68</v>
      </c>
      <c r="H13" t="s">
        <v>64</v>
      </c>
      <c r="I13" s="16"/>
    </row>
    <row r="14" spans="1:11" x14ac:dyDescent="0.25">
      <c r="A14" t="s">
        <v>38</v>
      </c>
      <c r="B14" s="10" t="s">
        <v>24</v>
      </c>
      <c r="E14" s="16"/>
      <c r="G14" t="s">
        <v>69</v>
      </c>
      <c r="H14" t="s">
        <v>103</v>
      </c>
      <c r="I14" s="16"/>
    </row>
    <row r="15" spans="1:11" x14ac:dyDescent="0.25">
      <c r="A15" t="s">
        <v>39</v>
      </c>
      <c r="B15" s="10" t="s">
        <v>25</v>
      </c>
      <c r="E15" s="16"/>
      <c r="G15" t="s">
        <v>70</v>
      </c>
      <c r="H15" t="s">
        <v>72</v>
      </c>
      <c r="I15" s="16"/>
    </row>
    <row r="16" spans="1:11" x14ac:dyDescent="0.25">
      <c r="A16" t="s">
        <v>40</v>
      </c>
      <c r="B16" s="10" t="s">
        <v>26</v>
      </c>
      <c r="E16" s="16"/>
      <c r="G16" t="s">
        <v>58</v>
      </c>
      <c r="H16" t="s">
        <v>100</v>
      </c>
      <c r="I16" s="16"/>
    </row>
    <row r="17" spans="1:9" x14ac:dyDescent="0.25">
      <c r="A17" t="s">
        <v>41</v>
      </c>
      <c r="B17" s="10" t="s">
        <v>24</v>
      </c>
      <c r="E17" s="16"/>
      <c r="G17" t="s">
        <v>71</v>
      </c>
      <c r="H17" t="s">
        <v>73</v>
      </c>
      <c r="I17" s="16"/>
    </row>
    <row r="18" spans="1:9" x14ac:dyDescent="0.25">
      <c r="A18" t="s">
        <v>42</v>
      </c>
      <c r="B18" s="10" t="s">
        <v>101</v>
      </c>
      <c r="E18" s="16"/>
      <c r="I18" s="16"/>
    </row>
    <row r="19" spans="1:9" x14ac:dyDescent="0.25">
      <c r="A19" t="s">
        <v>43</v>
      </c>
      <c r="B19" s="10" t="s">
        <v>24</v>
      </c>
      <c r="E19" s="16"/>
      <c r="G19" s="1" t="s">
        <v>36</v>
      </c>
      <c r="I19" s="16"/>
    </row>
    <row r="20" spans="1:9" x14ac:dyDescent="0.25">
      <c r="A20" t="s">
        <v>44</v>
      </c>
      <c r="B20" s="9">
        <v>-6</v>
      </c>
      <c r="E20" s="16"/>
      <c r="G20" t="s">
        <v>58</v>
      </c>
      <c r="H20" t="s">
        <v>73</v>
      </c>
      <c r="I20" s="16"/>
    </row>
    <row r="21" spans="1:9" x14ac:dyDescent="0.25">
      <c r="E21" s="16"/>
      <c r="G21" t="s">
        <v>74</v>
      </c>
      <c r="H21" t="s">
        <v>73</v>
      </c>
      <c r="I21" s="16"/>
    </row>
    <row r="22" spans="1:9" x14ac:dyDescent="0.25">
      <c r="A22" s="1" t="s">
        <v>34</v>
      </c>
      <c r="E22" s="16"/>
      <c r="G22" t="s">
        <v>75</v>
      </c>
      <c r="H22" t="s">
        <v>79</v>
      </c>
      <c r="I22" s="16"/>
    </row>
    <row r="23" spans="1:9" x14ac:dyDescent="0.25">
      <c r="A23" t="s">
        <v>45</v>
      </c>
      <c r="B23" s="10" t="s">
        <v>24</v>
      </c>
      <c r="E23" s="16"/>
      <c r="G23" t="s">
        <v>76</v>
      </c>
      <c r="H23" t="s">
        <v>78</v>
      </c>
      <c r="I23" s="16"/>
    </row>
    <row r="24" spans="1:9" x14ac:dyDescent="0.25">
      <c r="A24" t="s">
        <v>46</v>
      </c>
      <c r="B24" s="14" t="s">
        <v>24</v>
      </c>
      <c r="E24" s="16"/>
      <c r="G24" t="s">
        <v>77</v>
      </c>
      <c r="H24" t="s">
        <v>78</v>
      </c>
      <c r="I24" s="16"/>
    </row>
    <row r="25" spans="1:9" x14ac:dyDescent="0.25">
      <c r="A25" t="s">
        <v>47</v>
      </c>
      <c r="B25" s="10" t="s">
        <v>24</v>
      </c>
      <c r="E25" s="16"/>
      <c r="I25" s="16"/>
    </row>
    <row r="26" spans="1:9" x14ac:dyDescent="0.25">
      <c r="A26" t="s">
        <v>48</v>
      </c>
      <c r="B26" s="10" t="s">
        <v>49</v>
      </c>
      <c r="E26" s="16"/>
      <c r="G26" s="1" t="s">
        <v>37</v>
      </c>
      <c r="H26" t="s">
        <v>102</v>
      </c>
      <c r="I26" s="16"/>
    </row>
    <row r="27" spans="1:9" x14ac:dyDescent="0.25">
      <c r="E27" s="16"/>
      <c r="I27" s="16"/>
    </row>
  </sheetData>
  <dataValidations count="19">
    <dataValidation type="list" allowBlank="1" showInputMessage="1" showErrorMessage="1" sqref="B3 D3">
      <formula1>Line_In_Volume</formula1>
    </dataValidation>
    <dataValidation type="list" allowBlank="1" showInputMessage="1" showErrorMessage="1" sqref="B4:B5 D4:D5 B10:B11 D10:D11 B14:B15 B17 B19 B23 B25 H2:H9">
      <formula1>"Enable,Disable"</formula1>
    </dataValidation>
    <dataValidation type="list" allowBlank="1" showInputMessage="1" showErrorMessage="1" sqref="B9 D9">
      <formula1>Headphone_Volume</formula1>
    </dataValidation>
    <dataValidation type="list" allowBlank="1" showInputMessage="1" showErrorMessage="1" sqref="B18">
      <formula1>"Select,Unselect"</formula1>
    </dataValidation>
    <dataValidation type="list" allowBlank="1" showInputMessage="1" showErrorMessage="1" sqref="B20">
      <formula1>Side_Attenuation</formula1>
    </dataValidation>
    <dataValidation type="list" allowBlank="1" showInputMessage="1" showErrorMessage="1" sqref="B16">
      <formula1>"Microphone,Line In"</formula1>
    </dataValidation>
    <dataValidation type="list" allowBlank="1" showInputMessage="1" showErrorMessage="1" sqref="B24">
      <formula1>Deemphasis</formula1>
    </dataValidation>
    <dataValidation type="list" allowBlank="1" showInputMessage="1" showErrorMessage="1" sqref="B26">
      <formula1>"Store,Clear"</formula1>
    </dataValidation>
    <dataValidation type="list" allowBlank="1" showInputMessage="1" showErrorMessage="1" sqref="H12">
      <formula1>Format</formula1>
    </dataValidation>
    <dataValidation type="list" allowBlank="1" showInputMessage="1" showErrorMessage="1" sqref="H13">
      <formula1>Resolution</formula1>
    </dataValidation>
    <dataValidation type="list" allowBlank="1" showInputMessage="1" showErrorMessage="1" sqref="H14">
      <formula1>LRClock_Phase</formula1>
    </dataValidation>
    <dataValidation type="list" allowBlank="1" showInputMessage="1" showErrorMessage="1" sqref="H15">
      <formula1>"DAC Data left,DAC Data right"</formula1>
    </dataValidation>
    <dataValidation type="list" allowBlank="1" showInputMessage="1" showErrorMessage="1" sqref="H16">
      <formula1>"Master,Slave"</formula1>
    </dataValidation>
    <dataValidation type="list" allowBlank="1" showInputMessage="1" showErrorMessage="1" sqref="H17">
      <formula1>"Invert,Normal"</formula1>
    </dataValidation>
    <dataValidation type="list" allowBlank="1" showInputMessage="1" showErrorMessage="1" sqref="H20">
      <formula1>"USB,Normal"</formula1>
    </dataValidation>
    <dataValidation type="list" allowBlank="1" showInputMessage="1" showErrorMessage="1" sqref="H21">
      <formula1>"Normal,High"</formula1>
    </dataValidation>
    <dataValidation type="list" allowBlank="1" showInputMessage="1" showErrorMessage="1" sqref="H23:H24">
      <formula1>"Divide by 2,None"</formula1>
    </dataValidation>
    <dataValidation type="list" allowBlank="1" showInputMessage="1" showErrorMessage="1" sqref="H26">
      <formula1>"Active,Inactive"</formula1>
    </dataValidation>
    <dataValidation type="list" allowBlank="1" showInputMessage="1" showErrorMessage="1" sqref="H22">
      <formula1>Sample_Rates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workbookViewId="0">
      <selection activeCell="B4" sqref="B4"/>
    </sheetView>
  </sheetViews>
  <sheetFormatPr baseColWidth="10" defaultRowHeight="15" x14ac:dyDescent="0.25"/>
  <cols>
    <col min="1" max="1" width="8" bestFit="1" customWidth="1"/>
    <col min="2" max="2" width="5.42578125" bestFit="1" customWidth="1"/>
    <col min="3" max="3" width="10.42578125" bestFit="1" customWidth="1"/>
  </cols>
  <sheetData>
    <row r="1" spans="1:5" x14ac:dyDescent="0.25">
      <c r="A1" t="s">
        <v>0</v>
      </c>
      <c r="B1" t="s">
        <v>1</v>
      </c>
      <c r="C1" t="s">
        <v>2</v>
      </c>
    </row>
    <row r="2" spans="1:5" x14ac:dyDescent="0.25">
      <c r="A2" s="3">
        <v>12</v>
      </c>
      <c r="B2">
        <v>31</v>
      </c>
      <c r="C2" t="str">
        <f>DEC2BIN(B2,5)</f>
        <v>11111</v>
      </c>
      <c r="D2" s="1"/>
      <c r="E2" s="1"/>
    </row>
    <row r="3" spans="1:5" x14ac:dyDescent="0.25">
      <c r="A3" s="3">
        <f>A2-1.5</f>
        <v>10.5</v>
      </c>
      <c r="B3">
        <f>B2-1</f>
        <v>30</v>
      </c>
      <c r="C3" t="str">
        <f t="shared" ref="C3:C32" si="0">DEC2BIN(B3,5)</f>
        <v>11110</v>
      </c>
    </row>
    <row r="4" spans="1:5" x14ac:dyDescent="0.25">
      <c r="A4" s="3">
        <f t="shared" ref="A4:A32" si="1">A3-1.5</f>
        <v>9</v>
      </c>
      <c r="B4">
        <f t="shared" ref="B4:B32" si="2">B3-1</f>
        <v>29</v>
      </c>
      <c r="C4" t="str">
        <f t="shared" si="0"/>
        <v>11101</v>
      </c>
    </row>
    <row r="5" spans="1:5" x14ac:dyDescent="0.25">
      <c r="A5" s="3">
        <f t="shared" si="1"/>
        <v>7.5</v>
      </c>
      <c r="B5">
        <f t="shared" si="2"/>
        <v>28</v>
      </c>
      <c r="C5" t="str">
        <f t="shared" si="0"/>
        <v>11100</v>
      </c>
    </row>
    <row r="6" spans="1:5" x14ac:dyDescent="0.25">
      <c r="A6" s="3">
        <f t="shared" si="1"/>
        <v>6</v>
      </c>
      <c r="B6">
        <f t="shared" si="2"/>
        <v>27</v>
      </c>
      <c r="C6" t="str">
        <f t="shared" si="0"/>
        <v>11011</v>
      </c>
    </row>
    <row r="7" spans="1:5" x14ac:dyDescent="0.25">
      <c r="A7" s="3">
        <f t="shared" si="1"/>
        <v>4.5</v>
      </c>
      <c r="B7">
        <f t="shared" si="2"/>
        <v>26</v>
      </c>
      <c r="C7" t="str">
        <f t="shared" si="0"/>
        <v>11010</v>
      </c>
    </row>
    <row r="8" spans="1:5" x14ac:dyDescent="0.25">
      <c r="A8" s="3">
        <f t="shared" si="1"/>
        <v>3</v>
      </c>
      <c r="B8">
        <f t="shared" si="2"/>
        <v>25</v>
      </c>
      <c r="C8" t="str">
        <f t="shared" si="0"/>
        <v>11001</v>
      </c>
    </row>
    <row r="9" spans="1:5" x14ac:dyDescent="0.25">
      <c r="A9" s="3">
        <f t="shared" si="1"/>
        <v>1.5</v>
      </c>
      <c r="B9">
        <f t="shared" si="2"/>
        <v>24</v>
      </c>
      <c r="C9" t="str">
        <f t="shared" si="0"/>
        <v>11000</v>
      </c>
    </row>
    <row r="10" spans="1:5" x14ac:dyDescent="0.25">
      <c r="A10" s="3">
        <f t="shared" si="1"/>
        <v>0</v>
      </c>
      <c r="B10">
        <f t="shared" si="2"/>
        <v>23</v>
      </c>
      <c r="C10" t="str">
        <f t="shared" si="0"/>
        <v>10111</v>
      </c>
    </row>
    <row r="11" spans="1:5" x14ac:dyDescent="0.25">
      <c r="A11" s="3">
        <f t="shared" si="1"/>
        <v>-1.5</v>
      </c>
      <c r="B11">
        <f t="shared" si="2"/>
        <v>22</v>
      </c>
      <c r="C11" t="str">
        <f t="shared" si="0"/>
        <v>10110</v>
      </c>
    </row>
    <row r="12" spans="1:5" x14ac:dyDescent="0.25">
      <c r="A12" s="3">
        <f t="shared" si="1"/>
        <v>-3</v>
      </c>
      <c r="B12">
        <f t="shared" si="2"/>
        <v>21</v>
      </c>
      <c r="C12" t="str">
        <f t="shared" si="0"/>
        <v>10101</v>
      </c>
    </row>
    <row r="13" spans="1:5" x14ac:dyDescent="0.25">
      <c r="A13" s="3">
        <f t="shared" si="1"/>
        <v>-4.5</v>
      </c>
      <c r="B13">
        <f t="shared" si="2"/>
        <v>20</v>
      </c>
      <c r="C13" t="str">
        <f t="shared" si="0"/>
        <v>10100</v>
      </c>
    </row>
    <row r="14" spans="1:5" x14ac:dyDescent="0.25">
      <c r="A14" s="3">
        <f t="shared" si="1"/>
        <v>-6</v>
      </c>
      <c r="B14">
        <f t="shared" si="2"/>
        <v>19</v>
      </c>
      <c r="C14" t="str">
        <f t="shared" si="0"/>
        <v>10011</v>
      </c>
    </row>
    <row r="15" spans="1:5" x14ac:dyDescent="0.25">
      <c r="A15" s="3">
        <f t="shared" si="1"/>
        <v>-7.5</v>
      </c>
      <c r="B15">
        <f t="shared" si="2"/>
        <v>18</v>
      </c>
      <c r="C15" t="str">
        <f t="shared" si="0"/>
        <v>10010</v>
      </c>
    </row>
    <row r="16" spans="1:5" x14ac:dyDescent="0.25">
      <c r="A16" s="3">
        <f t="shared" si="1"/>
        <v>-9</v>
      </c>
      <c r="B16">
        <f t="shared" si="2"/>
        <v>17</v>
      </c>
      <c r="C16" t="str">
        <f t="shared" si="0"/>
        <v>10001</v>
      </c>
    </row>
    <row r="17" spans="1:3" x14ac:dyDescent="0.25">
      <c r="A17" s="3">
        <f>A16-1.5</f>
        <v>-10.5</v>
      </c>
      <c r="B17">
        <f t="shared" si="2"/>
        <v>16</v>
      </c>
      <c r="C17" t="str">
        <f t="shared" si="0"/>
        <v>10000</v>
      </c>
    </row>
    <row r="18" spans="1:3" x14ac:dyDescent="0.25">
      <c r="A18" s="3">
        <f t="shared" si="1"/>
        <v>-12</v>
      </c>
      <c r="B18">
        <f t="shared" si="2"/>
        <v>15</v>
      </c>
      <c r="C18" t="str">
        <f t="shared" si="0"/>
        <v>01111</v>
      </c>
    </row>
    <row r="19" spans="1:3" x14ac:dyDescent="0.25">
      <c r="A19" s="3">
        <f t="shared" si="1"/>
        <v>-13.5</v>
      </c>
      <c r="B19">
        <f t="shared" si="2"/>
        <v>14</v>
      </c>
      <c r="C19" t="str">
        <f t="shared" si="0"/>
        <v>01110</v>
      </c>
    </row>
    <row r="20" spans="1:3" x14ac:dyDescent="0.25">
      <c r="A20" s="3">
        <f t="shared" si="1"/>
        <v>-15</v>
      </c>
      <c r="B20">
        <f t="shared" si="2"/>
        <v>13</v>
      </c>
      <c r="C20" t="str">
        <f t="shared" si="0"/>
        <v>01101</v>
      </c>
    </row>
    <row r="21" spans="1:3" x14ac:dyDescent="0.25">
      <c r="A21" s="3">
        <f t="shared" si="1"/>
        <v>-16.5</v>
      </c>
      <c r="B21">
        <f t="shared" si="2"/>
        <v>12</v>
      </c>
      <c r="C21" t="str">
        <f t="shared" si="0"/>
        <v>01100</v>
      </c>
    </row>
    <row r="22" spans="1:3" x14ac:dyDescent="0.25">
      <c r="A22" s="3">
        <f t="shared" si="1"/>
        <v>-18</v>
      </c>
      <c r="B22">
        <f t="shared" si="2"/>
        <v>11</v>
      </c>
      <c r="C22" t="str">
        <f t="shared" si="0"/>
        <v>01011</v>
      </c>
    </row>
    <row r="23" spans="1:3" x14ac:dyDescent="0.25">
      <c r="A23" s="3">
        <f t="shared" si="1"/>
        <v>-19.5</v>
      </c>
      <c r="B23">
        <f t="shared" si="2"/>
        <v>10</v>
      </c>
      <c r="C23" t="str">
        <f t="shared" si="0"/>
        <v>01010</v>
      </c>
    </row>
    <row r="24" spans="1:3" x14ac:dyDescent="0.25">
      <c r="A24" s="3">
        <f t="shared" si="1"/>
        <v>-21</v>
      </c>
      <c r="B24">
        <f t="shared" si="2"/>
        <v>9</v>
      </c>
      <c r="C24" t="str">
        <f t="shared" si="0"/>
        <v>01001</v>
      </c>
    </row>
    <row r="25" spans="1:3" x14ac:dyDescent="0.25">
      <c r="A25" s="3">
        <f>A24-1.5</f>
        <v>-22.5</v>
      </c>
      <c r="B25">
        <f t="shared" si="2"/>
        <v>8</v>
      </c>
      <c r="C25" t="str">
        <f t="shared" si="0"/>
        <v>01000</v>
      </c>
    </row>
    <row r="26" spans="1:3" x14ac:dyDescent="0.25">
      <c r="A26" s="3">
        <f t="shared" si="1"/>
        <v>-24</v>
      </c>
      <c r="B26">
        <f t="shared" si="2"/>
        <v>7</v>
      </c>
      <c r="C26" t="str">
        <f t="shared" si="0"/>
        <v>00111</v>
      </c>
    </row>
    <row r="27" spans="1:3" x14ac:dyDescent="0.25">
      <c r="A27" s="3">
        <f t="shared" si="1"/>
        <v>-25.5</v>
      </c>
      <c r="B27">
        <f t="shared" si="2"/>
        <v>6</v>
      </c>
      <c r="C27" t="str">
        <f t="shared" si="0"/>
        <v>00110</v>
      </c>
    </row>
    <row r="28" spans="1:3" x14ac:dyDescent="0.25">
      <c r="A28" s="3">
        <f t="shared" si="1"/>
        <v>-27</v>
      </c>
      <c r="B28">
        <f t="shared" si="2"/>
        <v>5</v>
      </c>
      <c r="C28" t="str">
        <f t="shared" si="0"/>
        <v>00101</v>
      </c>
    </row>
    <row r="29" spans="1:3" x14ac:dyDescent="0.25">
      <c r="A29" s="3">
        <f t="shared" si="1"/>
        <v>-28.5</v>
      </c>
      <c r="B29">
        <f t="shared" si="2"/>
        <v>4</v>
      </c>
      <c r="C29" t="str">
        <f t="shared" si="0"/>
        <v>00100</v>
      </c>
    </row>
    <row r="30" spans="1:3" x14ac:dyDescent="0.25">
      <c r="A30" s="3">
        <f t="shared" si="1"/>
        <v>-30</v>
      </c>
      <c r="B30">
        <f t="shared" si="2"/>
        <v>3</v>
      </c>
      <c r="C30" t="str">
        <f t="shared" si="0"/>
        <v>00011</v>
      </c>
    </row>
    <row r="31" spans="1:3" x14ac:dyDescent="0.25">
      <c r="A31" s="3">
        <f t="shared" si="1"/>
        <v>-31.5</v>
      </c>
      <c r="B31">
        <f t="shared" si="2"/>
        <v>2</v>
      </c>
      <c r="C31" t="str">
        <f t="shared" si="0"/>
        <v>00010</v>
      </c>
    </row>
    <row r="32" spans="1:3" x14ac:dyDescent="0.25">
      <c r="A32" s="3">
        <f t="shared" si="1"/>
        <v>-33</v>
      </c>
      <c r="B32">
        <f t="shared" si="2"/>
        <v>1</v>
      </c>
      <c r="C32" t="str">
        <f t="shared" si="0"/>
        <v>00001</v>
      </c>
    </row>
    <row r="33" spans="1:3" x14ac:dyDescent="0.25">
      <c r="A33" s="3">
        <f>A32-1.5</f>
        <v>-34.5</v>
      </c>
      <c r="B33">
        <f>B32-1</f>
        <v>0</v>
      </c>
      <c r="C33" t="str">
        <f>DEC2BIN(B33,5)</f>
        <v>00000</v>
      </c>
    </row>
  </sheetData>
  <sheetProtection sheet="1" objects="1" scenarios="1"/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2"/>
  <sheetViews>
    <sheetView topLeftCell="A51" workbookViewId="0">
      <selection activeCell="D78" sqref="D78"/>
    </sheetView>
  </sheetViews>
  <sheetFormatPr baseColWidth="10" defaultRowHeight="15" x14ac:dyDescent="0.25"/>
  <cols>
    <col min="1" max="1" width="8" bestFit="1" customWidth="1"/>
    <col min="2" max="2" width="5.42578125" bestFit="1" customWidth="1"/>
    <col min="3" max="3" width="11" bestFit="1" customWidth="1"/>
  </cols>
  <sheetData>
    <row r="1" spans="1:5" x14ac:dyDescent="0.25">
      <c r="A1" t="s">
        <v>0</v>
      </c>
      <c r="B1" t="s">
        <v>1</v>
      </c>
      <c r="C1" t="s">
        <v>2</v>
      </c>
    </row>
    <row r="2" spans="1:5" x14ac:dyDescent="0.25">
      <c r="A2" s="3">
        <v>6</v>
      </c>
      <c r="B2">
        <v>127</v>
      </c>
      <c r="C2" t="str">
        <f>DEC2BIN(B2,7)</f>
        <v>1111111</v>
      </c>
      <c r="D2" s="1"/>
      <c r="E2" s="1"/>
    </row>
    <row r="3" spans="1:5" x14ac:dyDescent="0.25">
      <c r="A3" s="3">
        <f>A2-1</f>
        <v>5</v>
      </c>
      <c r="B3">
        <f>B2-1</f>
        <v>126</v>
      </c>
      <c r="C3" t="str">
        <f t="shared" ref="C3:C66" si="0">DEC2BIN(B3,7)</f>
        <v>1111110</v>
      </c>
    </row>
    <row r="4" spans="1:5" x14ac:dyDescent="0.25">
      <c r="A4" s="3">
        <f t="shared" ref="A4:A67" si="1">A3-1</f>
        <v>4</v>
      </c>
      <c r="B4">
        <f t="shared" ref="B4:B32" si="2">B3-1</f>
        <v>125</v>
      </c>
      <c r="C4" t="str">
        <f t="shared" si="0"/>
        <v>1111101</v>
      </c>
    </row>
    <row r="5" spans="1:5" x14ac:dyDescent="0.25">
      <c r="A5" s="3">
        <f t="shared" si="1"/>
        <v>3</v>
      </c>
      <c r="B5">
        <f t="shared" si="2"/>
        <v>124</v>
      </c>
      <c r="C5" t="str">
        <f t="shared" si="0"/>
        <v>1111100</v>
      </c>
    </row>
    <row r="6" spans="1:5" x14ac:dyDescent="0.25">
      <c r="A6" s="3">
        <f t="shared" si="1"/>
        <v>2</v>
      </c>
      <c r="B6">
        <f t="shared" si="2"/>
        <v>123</v>
      </c>
      <c r="C6" t="str">
        <f t="shared" si="0"/>
        <v>1111011</v>
      </c>
    </row>
    <row r="7" spans="1:5" x14ac:dyDescent="0.25">
      <c r="A7" s="3">
        <f t="shared" si="1"/>
        <v>1</v>
      </c>
      <c r="B7">
        <f t="shared" si="2"/>
        <v>122</v>
      </c>
      <c r="C7" t="str">
        <f t="shared" si="0"/>
        <v>1111010</v>
      </c>
    </row>
    <row r="8" spans="1:5" x14ac:dyDescent="0.25">
      <c r="A8" s="3">
        <f t="shared" si="1"/>
        <v>0</v>
      </c>
      <c r="B8">
        <f t="shared" si="2"/>
        <v>121</v>
      </c>
      <c r="C8" t="str">
        <f t="shared" si="0"/>
        <v>1111001</v>
      </c>
    </row>
    <row r="9" spans="1:5" x14ac:dyDescent="0.25">
      <c r="A9" s="3">
        <f t="shared" si="1"/>
        <v>-1</v>
      </c>
      <c r="B9">
        <f t="shared" si="2"/>
        <v>120</v>
      </c>
      <c r="C9" t="str">
        <f t="shared" si="0"/>
        <v>1111000</v>
      </c>
    </row>
    <row r="10" spans="1:5" x14ac:dyDescent="0.25">
      <c r="A10" s="3">
        <f t="shared" si="1"/>
        <v>-2</v>
      </c>
      <c r="B10">
        <f t="shared" si="2"/>
        <v>119</v>
      </c>
      <c r="C10" t="str">
        <f t="shared" si="0"/>
        <v>1110111</v>
      </c>
    </row>
    <row r="11" spans="1:5" x14ac:dyDescent="0.25">
      <c r="A11" s="3">
        <f t="shared" si="1"/>
        <v>-3</v>
      </c>
      <c r="B11">
        <f t="shared" si="2"/>
        <v>118</v>
      </c>
      <c r="C11" t="str">
        <f t="shared" si="0"/>
        <v>1110110</v>
      </c>
    </row>
    <row r="12" spans="1:5" x14ac:dyDescent="0.25">
      <c r="A12" s="3">
        <f t="shared" si="1"/>
        <v>-4</v>
      </c>
      <c r="B12">
        <f t="shared" si="2"/>
        <v>117</v>
      </c>
      <c r="C12" t="str">
        <f t="shared" si="0"/>
        <v>1110101</v>
      </c>
    </row>
    <row r="13" spans="1:5" x14ac:dyDescent="0.25">
      <c r="A13" s="3">
        <f t="shared" si="1"/>
        <v>-5</v>
      </c>
      <c r="B13">
        <f t="shared" si="2"/>
        <v>116</v>
      </c>
      <c r="C13" t="str">
        <f t="shared" si="0"/>
        <v>1110100</v>
      </c>
    </row>
    <row r="14" spans="1:5" x14ac:dyDescent="0.25">
      <c r="A14" s="3">
        <f t="shared" si="1"/>
        <v>-6</v>
      </c>
      <c r="B14">
        <f t="shared" si="2"/>
        <v>115</v>
      </c>
      <c r="C14" t="str">
        <f t="shared" si="0"/>
        <v>1110011</v>
      </c>
    </row>
    <row r="15" spans="1:5" x14ac:dyDescent="0.25">
      <c r="A15" s="3">
        <f t="shared" si="1"/>
        <v>-7</v>
      </c>
      <c r="B15">
        <f t="shared" si="2"/>
        <v>114</v>
      </c>
      <c r="C15" t="str">
        <f t="shared" si="0"/>
        <v>1110010</v>
      </c>
    </row>
    <row r="16" spans="1:5" x14ac:dyDescent="0.25">
      <c r="A16" s="3">
        <f t="shared" si="1"/>
        <v>-8</v>
      </c>
      <c r="B16">
        <f t="shared" si="2"/>
        <v>113</v>
      </c>
      <c r="C16" t="str">
        <f t="shared" si="0"/>
        <v>1110001</v>
      </c>
    </row>
    <row r="17" spans="1:3" x14ac:dyDescent="0.25">
      <c r="A17" s="3">
        <f t="shared" si="1"/>
        <v>-9</v>
      </c>
      <c r="B17">
        <f t="shared" si="2"/>
        <v>112</v>
      </c>
      <c r="C17" t="str">
        <f t="shared" si="0"/>
        <v>1110000</v>
      </c>
    </row>
    <row r="18" spans="1:3" x14ac:dyDescent="0.25">
      <c r="A18" s="3">
        <f t="shared" si="1"/>
        <v>-10</v>
      </c>
      <c r="B18">
        <f t="shared" si="2"/>
        <v>111</v>
      </c>
      <c r="C18" t="str">
        <f t="shared" si="0"/>
        <v>1101111</v>
      </c>
    </row>
    <row r="19" spans="1:3" x14ac:dyDescent="0.25">
      <c r="A19" s="3">
        <f t="shared" si="1"/>
        <v>-11</v>
      </c>
      <c r="B19">
        <f t="shared" si="2"/>
        <v>110</v>
      </c>
      <c r="C19" t="str">
        <f t="shared" si="0"/>
        <v>1101110</v>
      </c>
    </row>
    <row r="20" spans="1:3" x14ac:dyDescent="0.25">
      <c r="A20" s="3">
        <f t="shared" si="1"/>
        <v>-12</v>
      </c>
      <c r="B20">
        <f t="shared" si="2"/>
        <v>109</v>
      </c>
      <c r="C20" t="str">
        <f t="shared" si="0"/>
        <v>1101101</v>
      </c>
    </row>
    <row r="21" spans="1:3" x14ac:dyDescent="0.25">
      <c r="A21" s="3">
        <f t="shared" si="1"/>
        <v>-13</v>
      </c>
      <c r="B21">
        <f t="shared" si="2"/>
        <v>108</v>
      </c>
      <c r="C21" t="str">
        <f t="shared" si="0"/>
        <v>1101100</v>
      </c>
    </row>
    <row r="22" spans="1:3" x14ac:dyDescent="0.25">
      <c r="A22" s="3">
        <f t="shared" si="1"/>
        <v>-14</v>
      </c>
      <c r="B22">
        <f t="shared" si="2"/>
        <v>107</v>
      </c>
      <c r="C22" t="str">
        <f t="shared" si="0"/>
        <v>1101011</v>
      </c>
    </row>
    <row r="23" spans="1:3" x14ac:dyDescent="0.25">
      <c r="A23" s="3">
        <f t="shared" si="1"/>
        <v>-15</v>
      </c>
      <c r="B23">
        <f t="shared" si="2"/>
        <v>106</v>
      </c>
      <c r="C23" t="str">
        <f t="shared" si="0"/>
        <v>1101010</v>
      </c>
    </row>
    <row r="24" spans="1:3" x14ac:dyDescent="0.25">
      <c r="A24" s="3">
        <f t="shared" si="1"/>
        <v>-16</v>
      </c>
      <c r="B24">
        <f t="shared" si="2"/>
        <v>105</v>
      </c>
      <c r="C24" t="str">
        <f t="shared" si="0"/>
        <v>1101001</v>
      </c>
    </row>
    <row r="25" spans="1:3" x14ac:dyDescent="0.25">
      <c r="A25" s="3">
        <f t="shared" si="1"/>
        <v>-17</v>
      </c>
      <c r="B25">
        <f t="shared" si="2"/>
        <v>104</v>
      </c>
      <c r="C25" t="str">
        <f t="shared" si="0"/>
        <v>1101000</v>
      </c>
    </row>
    <row r="26" spans="1:3" x14ac:dyDescent="0.25">
      <c r="A26" s="3">
        <f t="shared" si="1"/>
        <v>-18</v>
      </c>
      <c r="B26">
        <f t="shared" si="2"/>
        <v>103</v>
      </c>
      <c r="C26" t="str">
        <f t="shared" si="0"/>
        <v>1100111</v>
      </c>
    </row>
    <row r="27" spans="1:3" x14ac:dyDescent="0.25">
      <c r="A27" s="3">
        <f t="shared" si="1"/>
        <v>-19</v>
      </c>
      <c r="B27">
        <f t="shared" si="2"/>
        <v>102</v>
      </c>
      <c r="C27" t="str">
        <f t="shared" si="0"/>
        <v>1100110</v>
      </c>
    </row>
    <row r="28" spans="1:3" x14ac:dyDescent="0.25">
      <c r="A28" s="3">
        <f t="shared" si="1"/>
        <v>-20</v>
      </c>
      <c r="B28">
        <f t="shared" si="2"/>
        <v>101</v>
      </c>
      <c r="C28" t="str">
        <f t="shared" si="0"/>
        <v>1100101</v>
      </c>
    </row>
    <row r="29" spans="1:3" x14ac:dyDescent="0.25">
      <c r="A29" s="3">
        <f t="shared" si="1"/>
        <v>-21</v>
      </c>
      <c r="B29">
        <f t="shared" si="2"/>
        <v>100</v>
      </c>
      <c r="C29" t="str">
        <f t="shared" si="0"/>
        <v>1100100</v>
      </c>
    </row>
    <row r="30" spans="1:3" x14ac:dyDescent="0.25">
      <c r="A30" s="3">
        <f t="shared" si="1"/>
        <v>-22</v>
      </c>
      <c r="B30">
        <f t="shared" si="2"/>
        <v>99</v>
      </c>
      <c r="C30" t="str">
        <f t="shared" si="0"/>
        <v>1100011</v>
      </c>
    </row>
    <row r="31" spans="1:3" x14ac:dyDescent="0.25">
      <c r="A31" s="3">
        <f t="shared" si="1"/>
        <v>-23</v>
      </c>
      <c r="B31">
        <f t="shared" si="2"/>
        <v>98</v>
      </c>
      <c r="C31" t="str">
        <f t="shared" si="0"/>
        <v>1100010</v>
      </c>
    </row>
    <row r="32" spans="1:3" x14ac:dyDescent="0.25">
      <c r="A32" s="3">
        <f t="shared" si="1"/>
        <v>-24</v>
      </c>
      <c r="B32">
        <f t="shared" si="2"/>
        <v>97</v>
      </c>
      <c r="C32" t="str">
        <f t="shared" si="0"/>
        <v>1100001</v>
      </c>
    </row>
    <row r="33" spans="1:3" x14ac:dyDescent="0.25">
      <c r="A33" s="3">
        <f t="shared" si="1"/>
        <v>-25</v>
      </c>
      <c r="B33">
        <f>B32-1</f>
        <v>96</v>
      </c>
      <c r="C33" t="str">
        <f t="shared" si="0"/>
        <v>1100000</v>
      </c>
    </row>
    <row r="34" spans="1:3" x14ac:dyDescent="0.25">
      <c r="A34" s="3">
        <f>A33-1</f>
        <v>-26</v>
      </c>
      <c r="B34">
        <f t="shared" ref="B34:B81" si="3">B33-1</f>
        <v>95</v>
      </c>
      <c r="C34" t="str">
        <f t="shared" si="0"/>
        <v>1011111</v>
      </c>
    </row>
    <row r="35" spans="1:3" x14ac:dyDescent="0.25">
      <c r="A35" s="3">
        <f t="shared" si="1"/>
        <v>-27</v>
      </c>
      <c r="B35">
        <f t="shared" si="3"/>
        <v>94</v>
      </c>
      <c r="C35" t="str">
        <f t="shared" si="0"/>
        <v>1011110</v>
      </c>
    </row>
    <row r="36" spans="1:3" x14ac:dyDescent="0.25">
      <c r="A36" s="3">
        <f t="shared" si="1"/>
        <v>-28</v>
      </c>
      <c r="B36">
        <f t="shared" si="3"/>
        <v>93</v>
      </c>
      <c r="C36" t="str">
        <f t="shared" si="0"/>
        <v>1011101</v>
      </c>
    </row>
    <row r="37" spans="1:3" x14ac:dyDescent="0.25">
      <c r="A37" s="3">
        <f t="shared" si="1"/>
        <v>-29</v>
      </c>
      <c r="B37">
        <f t="shared" si="3"/>
        <v>92</v>
      </c>
      <c r="C37" t="str">
        <f t="shared" si="0"/>
        <v>1011100</v>
      </c>
    </row>
    <row r="38" spans="1:3" x14ac:dyDescent="0.25">
      <c r="A38" s="3">
        <f t="shared" si="1"/>
        <v>-30</v>
      </c>
      <c r="B38">
        <f t="shared" si="3"/>
        <v>91</v>
      </c>
      <c r="C38" t="str">
        <f t="shared" si="0"/>
        <v>1011011</v>
      </c>
    </row>
    <row r="39" spans="1:3" x14ac:dyDescent="0.25">
      <c r="A39" s="3">
        <f t="shared" si="1"/>
        <v>-31</v>
      </c>
      <c r="B39">
        <f t="shared" si="3"/>
        <v>90</v>
      </c>
      <c r="C39" t="str">
        <f t="shared" si="0"/>
        <v>1011010</v>
      </c>
    </row>
    <row r="40" spans="1:3" x14ac:dyDescent="0.25">
      <c r="A40" s="3">
        <f t="shared" si="1"/>
        <v>-32</v>
      </c>
      <c r="B40">
        <f t="shared" si="3"/>
        <v>89</v>
      </c>
      <c r="C40" t="str">
        <f t="shared" si="0"/>
        <v>1011001</v>
      </c>
    </row>
    <row r="41" spans="1:3" x14ac:dyDescent="0.25">
      <c r="A41" s="3">
        <f t="shared" si="1"/>
        <v>-33</v>
      </c>
      <c r="B41">
        <f t="shared" si="3"/>
        <v>88</v>
      </c>
      <c r="C41" t="str">
        <f t="shared" si="0"/>
        <v>1011000</v>
      </c>
    </row>
    <row r="42" spans="1:3" x14ac:dyDescent="0.25">
      <c r="A42" s="3">
        <f t="shared" si="1"/>
        <v>-34</v>
      </c>
      <c r="B42">
        <f t="shared" si="3"/>
        <v>87</v>
      </c>
      <c r="C42" t="str">
        <f t="shared" si="0"/>
        <v>1010111</v>
      </c>
    </row>
    <row r="43" spans="1:3" x14ac:dyDescent="0.25">
      <c r="A43" s="3">
        <f t="shared" si="1"/>
        <v>-35</v>
      </c>
      <c r="B43">
        <f t="shared" si="3"/>
        <v>86</v>
      </c>
      <c r="C43" t="str">
        <f t="shared" si="0"/>
        <v>1010110</v>
      </c>
    </row>
    <row r="44" spans="1:3" x14ac:dyDescent="0.25">
      <c r="A44" s="3">
        <f t="shared" si="1"/>
        <v>-36</v>
      </c>
      <c r="B44">
        <f t="shared" si="3"/>
        <v>85</v>
      </c>
      <c r="C44" t="str">
        <f t="shared" si="0"/>
        <v>1010101</v>
      </c>
    </row>
    <row r="45" spans="1:3" x14ac:dyDescent="0.25">
      <c r="A45" s="3">
        <f t="shared" si="1"/>
        <v>-37</v>
      </c>
      <c r="B45">
        <f t="shared" si="3"/>
        <v>84</v>
      </c>
      <c r="C45" t="str">
        <f t="shared" si="0"/>
        <v>1010100</v>
      </c>
    </row>
    <row r="46" spans="1:3" x14ac:dyDescent="0.25">
      <c r="A46" s="3">
        <f t="shared" si="1"/>
        <v>-38</v>
      </c>
      <c r="B46">
        <f t="shared" si="3"/>
        <v>83</v>
      </c>
      <c r="C46" t="str">
        <f t="shared" si="0"/>
        <v>1010011</v>
      </c>
    </row>
    <row r="47" spans="1:3" x14ac:dyDescent="0.25">
      <c r="A47" s="3">
        <f t="shared" si="1"/>
        <v>-39</v>
      </c>
      <c r="B47">
        <f t="shared" si="3"/>
        <v>82</v>
      </c>
      <c r="C47" t="str">
        <f t="shared" si="0"/>
        <v>1010010</v>
      </c>
    </row>
    <row r="48" spans="1:3" x14ac:dyDescent="0.25">
      <c r="A48" s="3">
        <f t="shared" si="1"/>
        <v>-40</v>
      </c>
      <c r="B48">
        <f t="shared" si="3"/>
        <v>81</v>
      </c>
      <c r="C48" t="str">
        <f t="shared" si="0"/>
        <v>1010001</v>
      </c>
    </row>
    <row r="49" spans="1:3" x14ac:dyDescent="0.25">
      <c r="A49" s="3">
        <f t="shared" si="1"/>
        <v>-41</v>
      </c>
      <c r="B49">
        <f t="shared" si="3"/>
        <v>80</v>
      </c>
      <c r="C49" t="str">
        <f t="shared" si="0"/>
        <v>1010000</v>
      </c>
    </row>
    <row r="50" spans="1:3" x14ac:dyDescent="0.25">
      <c r="A50" s="3">
        <f>A49-1</f>
        <v>-42</v>
      </c>
      <c r="B50">
        <f t="shared" si="3"/>
        <v>79</v>
      </c>
      <c r="C50" t="str">
        <f t="shared" si="0"/>
        <v>1001111</v>
      </c>
    </row>
    <row r="51" spans="1:3" x14ac:dyDescent="0.25">
      <c r="A51" s="3">
        <f t="shared" si="1"/>
        <v>-43</v>
      </c>
      <c r="B51">
        <f t="shared" si="3"/>
        <v>78</v>
      </c>
      <c r="C51" t="str">
        <f t="shared" si="0"/>
        <v>1001110</v>
      </c>
    </row>
    <row r="52" spans="1:3" x14ac:dyDescent="0.25">
      <c r="A52" s="3">
        <f t="shared" si="1"/>
        <v>-44</v>
      </c>
      <c r="B52">
        <f t="shared" si="3"/>
        <v>77</v>
      </c>
      <c r="C52" t="str">
        <f t="shared" si="0"/>
        <v>1001101</v>
      </c>
    </row>
    <row r="53" spans="1:3" x14ac:dyDescent="0.25">
      <c r="A53" s="3">
        <f t="shared" si="1"/>
        <v>-45</v>
      </c>
      <c r="B53">
        <f t="shared" si="3"/>
        <v>76</v>
      </c>
      <c r="C53" t="str">
        <f t="shared" si="0"/>
        <v>1001100</v>
      </c>
    </row>
    <row r="54" spans="1:3" x14ac:dyDescent="0.25">
      <c r="A54" s="3">
        <f t="shared" si="1"/>
        <v>-46</v>
      </c>
      <c r="B54">
        <f t="shared" si="3"/>
        <v>75</v>
      </c>
      <c r="C54" t="str">
        <f t="shared" si="0"/>
        <v>1001011</v>
      </c>
    </row>
    <row r="55" spans="1:3" x14ac:dyDescent="0.25">
      <c r="A55" s="3">
        <f t="shared" si="1"/>
        <v>-47</v>
      </c>
      <c r="B55">
        <f t="shared" si="3"/>
        <v>74</v>
      </c>
      <c r="C55" t="str">
        <f t="shared" si="0"/>
        <v>1001010</v>
      </c>
    </row>
    <row r="56" spans="1:3" x14ac:dyDescent="0.25">
      <c r="A56" s="3">
        <f t="shared" si="1"/>
        <v>-48</v>
      </c>
      <c r="B56">
        <f t="shared" si="3"/>
        <v>73</v>
      </c>
      <c r="C56" t="str">
        <f t="shared" si="0"/>
        <v>1001001</v>
      </c>
    </row>
    <row r="57" spans="1:3" x14ac:dyDescent="0.25">
      <c r="A57" s="3">
        <f t="shared" si="1"/>
        <v>-49</v>
      </c>
      <c r="B57">
        <f t="shared" si="3"/>
        <v>72</v>
      </c>
      <c r="C57" t="str">
        <f t="shared" si="0"/>
        <v>1001000</v>
      </c>
    </row>
    <row r="58" spans="1:3" x14ac:dyDescent="0.25">
      <c r="A58" s="3">
        <f t="shared" si="1"/>
        <v>-50</v>
      </c>
      <c r="B58">
        <f t="shared" si="3"/>
        <v>71</v>
      </c>
      <c r="C58" t="str">
        <f t="shared" si="0"/>
        <v>1000111</v>
      </c>
    </row>
    <row r="59" spans="1:3" x14ac:dyDescent="0.25">
      <c r="A59" s="3">
        <f t="shared" si="1"/>
        <v>-51</v>
      </c>
      <c r="B59">
        <f t="shared" si="3"/>
        <v>70</v>
      </c>
      <c r="C59" t="str">
        <f t="shared" si="0"/>
        <v>1000110</v>
      </c>
    </row>
    <row r="60" spans="1:3" x14ac:dyDescent="0.25">
      <c r="A60" s="3">
        <f t="shared" si="1"/>
        <v>-52</v>
      </c>
      <c r="B60">
        <f t="shared" si="3"/>
        <v>69</v>
      </c>
      <c r="C60" t="str">
        <f t="shared" si="0"/>
        <v>1000101</v>
      </c>
    </row>
    <row r="61" spans="1:3" x14ac:dyDescent="0.25">
      <c r="A61" s="3">
        <f t="shared" si="1"/>
        <v>-53</v>
      </c>
      <c r="B61">
        <f t="shared" si="3"/>
        <v>68</v>
      </c>
      <c r="C61" t="str">
        <f t="shared" si="0"/>
        <v>1000100</v>
      </c>
    </row>
    <row r="62" spans="1:3" x14ac:dyDescent="0.25">
      <c r="A62" s="3">
        <f t="shared" si="1"/>
        <v>-54</v>
      </c>
      <c r="B62">
        <f t="shared" si="3"/>
        <v>67</v>
      </c>
      <c r="C62" t="str">
        <f t="shared" si="0"/>
        <v>1000011</v>
      </c>
    </row>
    <row r="63" spans="1:3" x14ac:dyDescent="0.25">
      <c r="A63" s="3">
        <f t="shared" si="1"/>
        <v>-55</v>
      </c>
      <c r="B63">
        <f t="shared" si="3"/>
        <v>66</v>
      </c>
      <c r="C63" t="str">
        <f t="shared" si="0"/>
        <v>1000010</v>
      </c>
    </row>
    <row r="64" spans="1:3" x14ac:dyDescent="0.25">
      <c r="A64" s="3">
        <f t="shared" si="1"/>
        <v>-56</v>
      </c>
      <c r="B64">
        <f t="shared" si="3"/>
        <v>65</v>
      </c>
      <c r="C64" t="str">
        <f t="shared" si="0"/>
        <v>1000001</v>
      </c>
    </row>
    <row r="65" spans="1:3" x14ac:dyDescent="0.25">
      <c r="A65" s="3">
        <f t="shared" si="1"/>
        <v>-57</v>
      </c>
      <c r="B65">
        <f t="shared" si="3"/>
        <v>64</v>
      </c>
      <c r="C65" t="str">
        <f t="shared" si="0"/>
        <v>1000000</v>
      </c>
    </row>
    <row r="66" spans="1:3" x14ac:dyDescent="0.25">
      <c r="A66" s="3">
        <f t="shared" si="1"/>
        <v>-58</v>
      </c>
      <c r="B66">
        <f t="shared" si="3"/>
        <v>63</v>
      </c>
      <c r="C66" t="str">
        <f t="shared" si="0"/>
        <v>0111111</v>
      </c>
    </row>
    <row r="67" spans="1:3" x14ac:dyDescent="0.25">
      <c r="A67" s="3">
        <f t="shared" si="1"/>
        <v>-59</v>
      </c>
      <c r="B67">
        <f t="shared" si="3"/>
        <v>62</v>
      </c>
      <c r="C67" t="str">
        <f t="shared" ref="C67:C81" si="4">DEC2BIN(B67,7)</f>
        <v>0111110</v>
      </c>
    </row>
    <row r="68" spans="1:3" x14ac:dyDescent="0.25">
      <c r="A68" s="3">
        <f t="shared" ref="A68" si="5">A67-1</f>
        <v>-60</v>
      </c>
      <c r="B68">
        <f t="shared" si="3"/>
        <v>61</v>
      </c>
      <c r="C68" t="str">
        <f t="shared" si="4"/>
        <v>0111101</v>
      </c>
    </row>
    <row r="69" spans="1:3" x14ac:dyDescent="0.25">
      <c r="A69" s="3">
        <f>A68-1</f>
        <v>-61</v>
      </c>
      <c r="B69">
        <f t="shared" si="3"/>
        <v>60</v>
      </c>
      <c r="C69" t="str">
        <f t="shared" si="4"/>
        <v>0111100</v>
      </c>
    </row>
    <row r="70" spans="1:3" x14ac:dyDescent="0.25">
      <c r="A70" s="3">
        <f t="shared" ref="A70:A80" si="6">A69-1</f>
        <v>-62</v>
      </c>
      <c r="B70">
        <f t="shared" si="3"/>
        <v>59</v>
      </c>
      <c r="C70" t="str">
        <f t="shared" si="4"/>
        <v>0111011</v>
      </c>
    </row>
    <row r="71" spans="1:3" x14ac:dyDescent="0.25">
      <c r="A71" s="3">
        <f t="shared" si="6"/>
        <v>-63</v>
      </c>
      <c r="B71">
        <f t="shared" si="3"/>
        <v>58</v>
      </c>
      <c r="C71" t="str">
        <f t="shared" si="4"/>
        <v>0111010</v>
      </c>
    </row>
    <row r="72" spans="1:3" x14ac:dyDescent="0.25">
      <c r="A72" s="3">
        <f t="shared" si="6"/>
        <v>-64</v>
      </c>
      <c r="B72">
        <f t="shared" si="3"/>
        <v>57</v>
      </c>
      <c r="C72" t="str">
        <f t="shared" si="4"/>
        <v>0111001</v>
      </c>
    </row>
    <row r="73" spans="1:3" x14ac:dyDescent="0.25">
      <c r="A73" s="3">
        <f t="shared" si="6"/>
        <v>-65</v>
      </c>
      <c r="B73">
        <f t="shared" si="3"/>
        <v>56</v>
      </c>
      <c r="C73" t="str">
        <f t="shared" si="4"/>
        <v>0111000</v>
      </c>
    </row>
    <row r="74" spans="1:3" x14ac:dyDescent="0.25">
      <c r="A74" s="3">
        <f t="shared" si="6"/>
        <v>-66</v>
      </c>
      <c r="B74">
        <f t="shared" si="3"/>
        <v>55</v>
      </c>
      <c r="C74" t="str">
        <f t="shared" si="4"/>
        <v>0110111</v>
      </c>
    </row>
    <row r="75" spans="1:3" x14ac:dyDescent="0.25">
      <c r="A75" s="3">
        <f t="shared" si="6"/>
        <v>-67</v>
      </c>
      <c r="B75">
        <f t="shared" si="3"/>
        <v>54</v>
      </c>
      <c r="C75" t="str">
        <f t="shared" si="4"/>
        <v>0110110</v>
      </c>
    </row>
    <row r="76" spans="1:3" x14ac:dyDescent="0.25">
      <c r="A76" s="3">
        <f t="shared" si="6"/>
        <v>-68</v>
      </c>
      <c r="B76">
        <f t="shared" si="3"/>
        <v>53</v>
      </c>
      <c r="C76" t="str">
        <f t="shared" si="4"/>
        <v>0110101</v>
      </c>
    </row>
    <row r="77" spans="1:3" x14ac:dyDescent="0.25">
      <c r="A77" s="3">
        <f t="shared" si="6"/>
        <v>-69</v>
      </c>
      <c r="B77">
        <f t="shared" si="3"/>
        <v>52</v>
      </c>
      <c r="C77" t="str">
        <f t="shared" si="4"/>
        <v>0110100</v>
      </c>
    </row>
    <row r="78" spans="1:3" x14ac:dyDescent="0.25">
      <c r="A78" s="3">
        <f t="shared" si="6"/>
        <v>-70</v>
      </c>
      <c r="B78">
        <f t="shared" si="3"/>
        <v>51</v>
      </c>
      <c r="C78" t="str">
        <f t="shared" si="4"/>
        <v>0110011</v>
      </c>
    </row>
    <row r="79" spans="1:3" x14ac:dyDescent="0.25">
      <c r="A79" s="3">
        <f t="shared" si="6"/>
        <v>-71</v>
      </c>
      <c r="B79">
        <f t="shared" si="3"/>
        <v>50</v>
      </c>
      <c r="C79" t="str">
        <f t="shared" si="4"/>
        <v>0110010</v>
      </c>
    </row>
    <row r="80" spans="1:3" x14ac:dyDescent="0.25">
      <c r="A80" s="3">
        <f t="shared" si="6"/>
        <v>-72</v>
      </c>
      <c r="B80">
        <f t="shared" si="3"/>
        <v>49</v>
      </c>
      <c r="C80" t="str">
        <f t="shared" si="4"/>
        <v>0110001</v>
      </c>
    </row>
    <row r="81" spans="1:3" x14ac:dyDescent="0.25">
      <c r="A81" s="3">
        <f>A80-1</f>
        <v>-73</v>
      </c>
      <c r="B81">
        <f t="shared" si="3"/>
        <v>48</v>
      </c>
      <c r="C81" t="str">
        <f t="shared" si="4"/>
        <v>0110000</v>
      </c>
    </row>
    <row r="82" spans="1:3" x14ac:dyDescent="0.25">
      <c r="A82" s="4" t="s">
        <v>22</v>
      </c>
      <c r="B82" t="s">
        <v>32</v>
      </c>
      <c r="C82" s="5" t="s">
        <v>31</v>
      </c>
    </row>
  </sheetData>
  <sheetProtection sheet="1" objects="1" scenarios="1"/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2"/>
  <sheetViews>
    <sheetView workbookViewId="0">
      <selection activeCell="A23" sqref="A23:B23"/>
    </sheetView>
  </sheetViews>
  <sheetFormatPr baseColWidth="10" defaultRowHeight="15" x14ac:dyDescent="0.25"/>
  <cols>
    <col min="1" max="1" width="8" bestFit="1" customWidth="1"/>
    <col min="2" max="2" width="5.42578125" bestFit="1" customWidth="1"/>
    <col min="3" max="3" width="11" bestFit="1" customWidth="1"/>
  </cols>
  <sheetData>
    <row r="1" spans="1:5" x14ac:dyDescent="0.25">
      <c r="A1" t="s">
        <v>0</v>
      </c>
      <c r="B1" t="s">
        <v>1</v>
      </c>
      <c r="C1" t="s">
        <v>2</v>
      </c>
    </row>
    <row r="2" spans="1:5" x14ac:dyDescent="0.25">
      <c r="A2" s="3">
        <v>-15</v>
      </c>
      <c r="B2">
        <v>3</v>
      </c>
      <c r="C2" t="str">
        <f>DEC2BIN(B2,2)</f>
        <v>11</v>
      </c>
      <c r="D2" s="1"/>
      <c r="E2" s="1"/>
    </row>
    <row r="3" spans="1:5" x14ac:dyDescent="0.25">
      <c r="A3" s="3">
        <v>-12</v>
      </c>
      <c r="B3">
        <f>B2-1</f>
        <v>2</v>
      </c>
      <c r="C3" t="str">
        <f t="shared" ref="C3:C5" si="0">DEC2BIN(B3,2)</f>
        <v>10</v>
      </c>
    </row>
    <row r="4" spans="1:5" x14ac:dyDescent="0.25">
      <c r="A4" s="3">
        <v>-9</v>
      </c>
      <c r="B4">
        <f t="shared" ref="B4:B5" si="1">B3-1</f>
        <v>1</v>
      </c>
      <c r="C4" t="str">
        <f t="shared" si="0"/>
        <v>01</v>
      </c>
    </row>
    <row r="5" spans="1:5" x14ac:dyDescent="0.25">
      <c r="A5" s="3">
        <v>-6</v>
      </c>
      <c r="B5">
        <f t="shared" si="1"/>
        <v>0</v>
      </c>
      <c r="C5" t="str">
        <f t="shared" si="0"/>
        <v>00</v>
      </c>
    </row>
    <row r="6" spans="1:5" x14ac:dyDescent="0.25">
      <c r="A6" s="3"/>
    </row>
    <row r="7" spans="1:5" x14ac:dyDescent="0.25">
      <c r="A7" s="3"/>
    </row>
    <row r="8" spans="1:5" x14ac:dyDescent="0.25">
      <c r="A8" s="3"/>
    </row>
    <row r="9" spans="1:5" x14ac:dyDescent="0.25">
      <c r="A9" s="3"/>
    </row>
    <row r="10" spans="1:5" x14ac:dyDescent="0.25">
      <c r="A10" s="3"/>
    </row>
    <row r="11" spans="1:5" x14ac:dyDescent="0.25">
      <c r="A11" s="3"/>
    </row>
    <row r="12" spans="1:5" x14ac:dyDescent="0.25">
      <c r="A12" s="3"/>
    </row>
    <row r="13" spans="1:5" x14ac:dyDescent="0.25">
      <c r="A13" s="3"/>
    </row>
    <row r="14" spans="1:5" x14ac:dyDescent="0.25">
      <c r="A14" s="3"/>
    </row>
    <row r="15" spans="1:5" x14ac:dyDescent="0.25">
      <c r="A15" s="3"/>
    </row>
    <row r="16" spans="1:5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3" x14ac:dyDescent="0.25">
      <c r="A81" s="3"/>
    </row>
    <row r="82" spans="1:3" x14ac:dyDescent="0.25">
      <c r="A82" s="4"/>
      <c r="C82" s="5"/>
    </row>
  </sheetData>
  <sheetProtection sheet="1" objects="1" scenarios="1"/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2"/>
  <sheetViews>
    <sheetView workbookViewId="0">
      <selection activeCell="B4" sqref="B4"/>
    </sheetView>
  </sheetViews>
  <sheetFormatPr baseColWidth="10" defaultRowHeight="15" x14ac:dyDescent="0.25"/>
  <cols>
    <col min="1" max="1" width="8.85546875" bestFit="1" customWidth="1"/>
    <col min="2" max="2" width="5.42578125" bestFit="1" customWidth="1"/>
    <col min="3" max="3" width="11" bestFit="1" customWidth="1"/>
  </cols>
  <sheetData>
    <row r="1" spans="1:5" x14ac:dyDescent="0.25">
      <c r="A1" t="s">
        <v>57</v>
      </c>
      <c r="B1" t="s">
        <v>1</v>
      </c>
      <c r="C1" t="s">
        <v>2</v>
      </c>
    </row>
    <row r="2" spans="1:5" x14ac:dyDescent="0.25">
      <c r="A2" s="12">
        <v>48</v>
      </c>
      <c r="B2">
        <v>3</v>
      </c>
      <c r="C2" t="str">
        <f>DEC2BIN(B2,2)</f>
        <v>11</v>
      </c>
      <c r="D2" s="1"/>
      <c r="E2" s="1"/>
    </row>
    <row r="3" spans="1:5" x14ac:dyDescent="0.25">
      <c r="A3" s="12">
        <v>44.1</v>
      </c>
      <c r="B3">
        <f>B2-1</f>
        <v>2</v>
      </c>
      <c r="C3" t="str">
        <f t="shared" ref="C3:C5" si="0">DEC2BIN(B3,2)</f>
        <v>10</v>
      </c>
    </row>
    <row r="4" spans="1:5" x14ac:dyDescent="0.25">
      <c r="A4" s="12">
        <v>32</v>
      </c>
      <c r="B4">
        <f t="shared" ref="B4:B5" si="1">B3-1</f>
        <v>1</v>
      </c>
      <c r="C4" t="str">
        <f t="shared" si="0"/>
        <v>01</v>
      </c>
    </row>
    <row r="5" spans="1:5" x14ac:dyDescent="0.25">
      <c r="A5" s="15" t="s">
        <v>24</v>
      </c>
      <c r="B5">
        <f t="shared" si="1"/>
        <v>0</v>
      </c>
      <c r="C5" t="str">
        <f t="shared" si="0"/>
        <v>00</v>
      </c>
    </row>
    <row r="6" spans="1:5" x14ac:dyDescent="0.25">
      <c r="A6" s="3"/>
    </row>
    <row r="7" spans="1:5" x14ac:dyDescent="0.25">
      <c r="A7" s="3"/>
    </row>
    <row r="8" spans="1:5" x14ac:dyDescent="0.25">
      <c r="A8" s="3"/>
    </row>
    <row r="9" spans="1:5" x14ac:dyDescent="0.25">
      <c r="A9" s="3"/>
    </row>
    <row r="10" spans="1:5" x14ac:dyDescent="0.25">
      <c r="A10" s="3"/>
    </row>
    <row r="11" spans="1:5" x14ac:dyDescent="0.25">
      <c r="A11" s="3"/>
    </row>
    <row r="12" spans="1:5" x14ac:dyDescent="0.25">
      <c r="A12" s="3"/>
    </row>
    <row r="13" spans="1:5" x14ac:dyDescent="0.25">
      <c r="A13" s="3"/>
    </row>
    <row r="14" spans="1:5" x14ac:dyDescent="0.25">
      <c r="A14" s="3"/>
    </row>
    <row r="15" spans="1:5" x14ac:dyDescent="0.25">
      <c r="A15" s="3"/>
    </row>
    <row r="16" spans="1:5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3" x14ac:dyDescent="0.25">
      <c r="A81" s="3"/>
    </row>
    <row r="82" spans="1:3" x14ac:dyDescent="0.25">
      <c r="A82" s="4"/>
      <c r="C82" s="5"/>
    </row>
  </sheetData>
  <sheetProtection sheet="1" objects="1" scenarios="1"/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82"/>
  <sheetViews>
    <sheetView workbookViewId="0">
      <selection activeCell="I4" sqref="I4"/>
    </sheetView>
  </sheetViews>
  <sheetFormatPr baseColWidth="10" defaultRowHeight="15" x14ac:dyDescent="0.25"/>
  <cols>
    <col min="1" max="1" width="18" bestFit="1" customWidth="1"/>
    <col min="2" max="2" width="5.42578125" bestFit="1" customWidth="1"/>
    <col min="3" max="3" width="11" bestFit="1" customWidth="1"/>
    <col min="5" max="5" width="18" bestFit="1" customWidth="1"/>
    <col min="6" max="6" width="5.42578125" bestFit="1" customWidth="1"/>
    <col min="9" max="9" width="30.140625" bestFit="1" customWidth="1"/>
  </cols>
  <sheetData>
    <row r="1" spans="1:9" x14ac:dyDescent="0.25">
      <c r="A1" t="s">
        <v>58</v>
      </c>
      <c r="B1" t="s">
        <v>1</v>
      </c>
      <c r="C1" t="s">
        <v>2</v>
      </c>
      <c r="E1" t="s">
        <v>58</v>
      </c>
      <c r="F1" t="s">
        <v>1</v>
      </c>
      <c r="G1" t="s">
        <v>2</v>
      </c>
    </row>
    <row r="2" spans="1:9" x14ac:dyDescent="0.25">
      <c r="A2" s="12" t="s">
        <v>59</v>
      </c>
      <c r="B2">
        <v>3</v>
      </c>
      <c r="C2" t="str">
        <f>DEC2BIN(B2,2)</f>
        <v>11</v>
      </c>
      <c r="D2" s="1"/>
      <c r="E2" s="12" t="s">
        <v>63</v>
      </c>
      <c r="F2">
        <v>3</v>
      </c>
      <c r="G2" t="str">
        <f>DEC2BIN(F2,2)</f>
        <v>11</v>
      </c>
      <c r="I2" t="str">
        <f>IF('User Interface'!H12='Audio Format Patameter'!A3,"Right Channel when clock is low",IF('User Interface'!H12='Audio Format Patameter'!A2,"MSB available von 1st clock","Right Channel when clock is high"))</f>
        <v>MSB available von 1st clock</v>
      </c>
    </row>
    <row r="3" spans="1:9" x14ac:dyDescent="0.25">
      <c r="A3" s="12" t="s">
        <v>60</v>
      </c>
      <c r="B3">
        <f>B2-1</f>
        <v>2</v>
      </c>
      <c r="C3" t="str">
        <f t="shared" ref="C3:C5" si="0">DEC2BIN(B3,2)</f>
        <v>10</v>
      </c>
      <c r="E3" s="12" t="s">
        <v>64</v>
      </c>
      <c r="F3">
        <f>F2-1</f>
        <v>2</v>
      </c>
      <c r="G3" t="str">
        <f t="shared" ref="G3:G5" si="1">DEC2BIN(F3,2)</f>
        <v>10</v>
      </c>
      <c r="I3" t="str">
        <f>IF('User Interface'!H12='Audio Format Patameter'!A3,"Right Channel when clock is high",IF('User Interface'!H12='Audio Format Patameter'!A2,"MSB available von 2nd clock","Right Channel when clock is low"))</f>
        <v>MSB available von 2nd clock</v>
      </c>
    </row>
    <row r="4" spans="1:9" x14ac:dyDescent="0.25">
      <c r="A4" s="12" t="s">
        <v>61</v>
      </c>
      <c r="B4">
        <f t="shared" ref="B4:B5" si="2">B3-1</f>
        <v>1</v>
      </c>
      <c r="C4" t="str">
        <f t="shared" si="0"/>
        <v>01</v>
      </c>
      <c r="E4" s="12" t="s">
        <v>65</v>
      </c>
      <c r="F4">
        <f t="shared" ref="F4:F5" si="3">F3-1</f>
        <v>1</v>
      </c>
      <c r="G4" t="str">
        <f t="shared" si="1"/>
        <v>01</v>
      </c>
    </row>
    <row r="5" spans="1:9" x14ac:dyDescent="0.25">
      <c r="A5" s="15" t="s">
        <v>62</v>
      </c>
      <c r="B5">
        <f t="shared" si="2"/>
        <v>0</v>
      </c>
      <c r="C5" t="str">
        <f t="shared" si="0"/>
        <v>00</v>
      </c>
      <c r="E5" s="15" t="s">
        <v>66</v>
      </c>
      <c r="F5">
        <f t="shared" si="3"/>
        <v>0</v>
      </c>
      <c r="G5" t="str">
        <f t="shared" si="1"/>
        <v>00</v>
      </c>
    </row>
    <row r="6" spans="1:9" x14ac:dyDescent="0.25">
      <c r="A6" s="3"/>
    </row>
    <row r="7" spans="1:9" x14ac:dyDescent="0.25">
      <c r="A7" s="3"/>
    </row>
    <row r="8" spans="1:9" x14ac:dyDescent="0.25">
      <c r="A8" s="3"/>
    </row>
    <row r="9" spans="1:9" x14ac:dyDescent="0.25">
      <c r="A9" s="3"/>
    </row>
    <row r="10" spans="1:9" x14ac:dyDescent="0.25">
      <c r="A10" s="3"/>
    </row>
    <row r="11" spans="1:9" x14ac:dyDescent="0.25">
      <c r="A11" s="3"/>
    </row>
    <row r="12" spans="1:9" x14ac:dyDescent="0.25">
      <c r="A12" s="3"/>
    </row>
    <row r="13" spans="1:9" x14ac:dyDescent="0.25">
      <c r="A13" s="3"/>
    </row>
    <row r="14" spans="1:9" x14ac:dyDescent="0.25">
      <c r="A14" s="3"/>
    </row>
    <row r="15" spans="1:9" x14ac:dyDescent="0.25">
      <c r="A15" s="3"/>
    </row>
    <row r="16" spans="1:9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3" x14ac:dyDescent="0.25">
      <c r="A81" s="3"/>
    </row>
    <row r="82" spans="1:3" x14ac:dyDescent="0.25">
      <c r="A82" s="4"/>
      <c r="C82" s="5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82"/>
  <sheetViews>
    <sheetView workbookViewId="0">
      <selection activeCell="B4" sqref="B4"/>
    </sheetView>
  </sheetViews>
  <sheetFormatPr baseColWidth="10" defaultRowHeight="15" x14ac:dyDescent="0.25"/>
  <cols>
    <col min="1" max="1" width="18" bestFit="1" customWidth="1"/>
    <col min="2" max="2" width="11" bestFit="1" customWidth="1"/>
    <col min="4" max="4" width="18" bestFit="1" customWidth="1"/>
    <col min="5" max="5" width="5.42578125" bestFit="1" customWidth="1"/>
    <col min="8" max="8" width="30.140625" bestFit="1" customWidth="1"/>
  </cols>
  <sheetData>
    <row r="1" spans="1:4" x14ac:dyDescent="0.25">
      <c r="A1" t="s">
        <v>58</v>
      </c>
      <c r="B1" t="s">
        <v>2</v>
      </c>
    </row>
    <row r="2" spans="1:4" x14ac:dyDescent="0.25">
      <c r="A2" s="12" t="s">
        <v>79</v>
      </c>
      <c r="B2" s="5" t="s">
        <v>89</v>
      </c>
      <c r="C2" s="1"/>
      <c r="D2" s="12"/>
    </row>
    <row r="3" spans="1:4" x14ac:dyDescent="0.25">
      <c r="A3" s="12" t="s">
        <v>80</v>
      </c>
      <c r="B3" s="5" t="s">
        <v>90</v>
      </c>
      <c r="D3" s="12"/>
    </row>
    <row r="4" spans="1:4" x14ac:dyDescent="0.25">
      <c r="A4" s="12" t="s">
        <v>81</v>
      </c>
      <c r="B4" s="5" t="s">
        <v>91</v>
      </c>
      <c r="D4" s="12"/>
    </row>
    <row r="5" spans="1:4" x14ac:dyDescent="0.25">
      <c r="A5" s="15" t="s">
        <v>82</v>
      </c>
      <c r="B5" s="5" t="s">
        <v>92</v>
      </c>
      <c r="D5" s="15"/>
    </row>
    <row r="6" spans="1:4" x14ac:dyDescent="0.25">
      <c r="A6" s="13" t="s">
        <v>83</v>
      </c>
      <c r="B6" s="5" t="s">
        <v>93</v>
      </c>
    </row>
    <row r="7" spans="1:4" x14ac:dyDescent="0.25">
      <c r="A7" s="13" t="s">
        <v>84</v>
      </c>
      <c r="B7" s="5" t="s">
        <v>94</v>
      </c>
    </row>
    <row r="8" spans="1:4" x14ac:dyDescent="0.25">
      <c r="A8" s="13" t="s">
        <v>85</v>
      </c>
      <c r="B8" s="5" t="s">
        <v>95</v>
      </c>
    </row>
    <row r="9" spans="1:4" x14ac:dyDescent="0.25">
      <c r="A9" s="13" t="s">
        <v>86</v>
      </c>
      <c r="B9" s="5" t="s">
        <v>96</v>
      </c>
    </row>
    <row r="10" spans="1:4" x14ac:dyDescent="0.25">
      <c r="A10" s="13" t="s">
        <v>87</v>
      </c>
      <c r="B10" s="5" t="s">
        <v>97</v>
      </c>
    </row>
    <row r="11" spans="1:4" x14ac:dyDescent="0.25">
      <c r="A11" s="13" t="s">
        <v>82</v>
      </c>
      <c r="B11" s="5" t="s">
        <v>98</v>
      </c>
    </row>
    <row r="12" spans="1:4" x14ac:dyDescent="0.25">
      <c r="A12" s="13" t="s">
        <v>88</v>
      </c>
      <c r="B12" s="5" t="s">
        <v>99</v>
      </c>
    </row>
    <row r="13" spans="1:4" x14ac:dyDescent="0.25">
      <c r="A13" s="3"/>
    </row>
    <row r="14" spans="1:4" x14ac:dyDescent="0.25">
      <c r="A14" s="3"/>
    </row>
    <row r="15" spans="1:4" x14ac:dyDescent="0.25">
      <c r="A15" s="3"/>
    </row>
    <row r="16" spans="1:4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2" x14ac:dyDescent="0.25">
      <c r="A81" s="3"/>
    </row>
    <row r="82" spans="1:2" x14ac:dyDescent="0.25">
      <c r="A82" s="4"/>
      <c r="B82" s="5"/>
    </row>
  </sheetData>
  <sheetProtection sheet="1" objects="1" scenarios="1"/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Y11"/>
  <sheetViews>
    <sheetView workbookViewId="0">
      <selection activeCell="G9" sqref="G9"/>
    </sheetView>
  </sheetViews>
  <sheetFormatPr baseColWidth="10" defaultRowHeight="15" x14ac:dyDescent="0.25"/>
  <cols>
    <col min="2" max="2" width="8.42578125" customWidth="1"/>
    <col min="3" max="3" width="7.28515625" customWidth="1"/>
    <col min="4" max="4" width="7.42578125" customWidth="1"/>
    <col min="5" max="5" width="8.140625" customWidth="1"/>
    <col min="6" max="6" width="9" customWidth="1"/>
    <col min="7" max="7" width="9.140625" customWidth="1"/>
    <col min="8" max="8" width="8.5703125" customWidth="1"/>
    <col min="9" max="9" width="9" customWidth="1"/>
    <col min="10" max="10" width="7.42578125" customWidth="1"/>
    <col min="11" max="11" width="9.7109375" bestFit="1" customWidth="1"/>
    <col min="12" max="20" width="3.7109375" bestFit="1" customWidth="1"/>
    <col min="22" max="22" width="28.85546875" customWidth="1"/>
    <col min="23" max="23" width="10" customWidth="1"/>
    <col min="24" max="24" width="4.42578125" customWidth="1"/>
    <col min="25" max="25" width="35.5703125" bestFit="1" customWidth="1"/>
    <col min="28" max="28" width="13.5703125" bestFit="1" customWidth="1"/>
  </cols>
  <sheetData>
    <row r="1" spans="2:25" ht="25.5" x14ac:dyDescent="0.25">
      <c r="L1" s="2" t="s">
        <v>3</v>
      </c>
      <c r="M1" s="2" t="s">
        <v>4</v>
      </c>
      <c r="N1" s="2" t="s">
        <v>5</v>
      </c>
      <c r="O1" s="2" t="s">
        <v>6</v>
      </c>
      <c r="P1" s="2" t="s">
        <v>7</v>
      </c>
      <c r="Q1" s="2" t="s">
        <v>8</v>
      </c>
      <c r="R1" s="2" t="s">
        <v>9</v>
      </c>
      <c r="S1" s="2" t="s">
        <v>10</v>
      </c>
      <c r="T1" s="2" t="s">
        <v>11</v>
      </c>
    </row>
    <row r="2" spans="2:25" x14ac:dyDescent="0.25">
      <c r="G2">
        <f>IF('User Interface'!B5="Enable",1,0)</f>
        <v>0</v>
      </c>
      <c r="H2">
        <f>IF('User Interface'!B4="Enable",1,0)</f>
        <v>0</v>
      </c>
      <c r="I2" t="str">
        <f>VLOOKUP('User Interface'!B3,'Line In Parameter'!A2:C33,3,)</f>
        <v>10111</v>
      </c>
      <c r="K2" t="s">
        <v>12</v>
      </c>
      <c r="L2" s="7">
        <f t="shared" ref="L2:M5" si="0">G2</f>
        <v>0</v>
      </c>
      <c r="M2" s="7">
        <f t="shared" si="0"/>
        <v>0</v>
      </c>
      <c r="N2" s="8">
        <v>0</v>
      </c>
      <c r="O2" s="8">
        <v>0</v>
      </c>
      <c r="P2" s="7" t="str">
        <f>LEFT(RIGHT(I2,5),1)</f>
        <v>1</v>
      </c>
      <c r="Q2" s="7" t="str">
        <f>LEFT(RIGHT(I2,4),1)</f>
        <v>0</v>
      </c>
      <c r="R2" s="7" t="str">
        <f>LEFT(RIGHT(I2,3),1)</f>
        <v>1</v>
      </c>
      <c r="S2" s="7" t="str">
        <f>LEFT(RIGHT(I2,2),1)</f>
        <v>1</v>
      </c>
      <c r="T2" s="7" t="str">
        <f>LEFT(RIGHT(I2,1),1)</f>
        <v>1</v>
      </c>
      <c r="V2" t="str">
        <f>"#define REG_00_DEFAULT 0b"</f>
        <v>#define REG_00_DEFAULT 0b</v>
      </c>
      <c r="W2" s="6" t="str">
        <f>CONCATENATE(L2,M2,N2,O2,P2,Q2,R2,S2,T2)</f>
        <v>000010111</v>
      </c>
      <c r="Y2" t="str">
        <f>CONCATENATE(V2,W2)</f>
        <v>#define REG_00_DEFAULT 0b000010111</v>
      </c>
    </row>
    <row r="3" spans="2:25" x14ac:dyDescent="0.25">
      <c r="G3">
        <f>IF('User Interface'!D5="Enable",1,0)</f>
        <v>0</v>
      </c>
      <c r="H3">
        <f>IF('User Interface'!D4="Enable",1,0)</f>
        <v>0</v>
      </c>
      <c r="I3" t="str">
        <f>VLOOKUP('User Interface'!D3,'Line In Parameter'!A2:C33,3,)</f>
        <v>10111</v>
      </c>
      <c r="K3" t="s">
        <v>13</v>
      </c>
      <c r="L3" s="7">
        <f t="shared" si="0"/>
        <v>0</v>
      </c>
      <c r="M3" s="7">
        <f t="shared" si="0"/>
        <v>0</v>
      </c>
      <c r="N3" s="8">
        <v>0</v>
      </c>
      <c r="O3" s="8">
        <v>0</v>
      </c>
      <c r="P3" s="7" t="str">
        <f>LEFT(RIGHT(I3,5),1)</f>
        <v>1</v>
      </c>
      <c r="Q3" s="7" t="str">
        <f>LEFT(RIGHT(I3,4),1)</f>
        <v>0</v>
      </c>
      <c r="R3" s="7" t="str">
        <f>LEFT(RIGHT(I3,3),1)</f>
        <v>1</v>
      </c>
      <c r="S3" s="7" t="str">
        <f>LEFT(RIGHT(I3,2),1)</f>
        <v>1</v>
      </c>
      <c r="T3" s="7" t="str">
        <f>LEFT(RIGHT(I3,1),1)</f>
        <v>1</v>
      </c>
      <c r="V3" t="str">
        <f>"#define REG_01_DEFAULT 0b"</f>
        <v>#define REG_01_DEFAULT 0b</v>
      </c>
      <c r="W3" s="6" t="str">
        <f t="shared" ref="W3:W11" si="1">CONCATENATE(L3,M3,N3,O3,P3,Q3,R3,S3,T3)</f>
        <v>000010111</v>
      </c>
      <c r="Y3" t="str">
        <f t="shared" ref="Y3:Y11" si="2">CONCATENATE(V3,W3)</f>
        <v>#define REG_01_DEFAULT 0b000010111</v>
      </c>
    </row>
    <row r="4" spans="2:25" x14ac:dyDescent="0.25">
      <c r="G4">
        <f>IF('User Interface'!B11="Enable",1,0)</f>
        <v>0</v>
      </c>
      <c r="H4">
        <f>IF('User Interface'!B10="Enable",1,0)</f>
        <v>0</v>
      </c>
      <c r="I4" t="str">
        <f>VLOOKUP('User Interface'!B9,'Headphone Parameter'!A2:C82,3,)</f>
        <v>1111001</v>
      </c>
      <c r="K4" t="s">
        <v>14</v>
      </c>
      <c r="L4" s="7">
        <f t="shared" si="0"/>
        <v>0</v>
      </c>
      <c r="M4" s="7">
        <f t="shared" si="0"/>
        <v>0</v>
      </c>
      <c r="N4" s="7" t="str">
        <f>LEFT(RIGHT(I4,7),1)</f>
        <v>1</v>
      </c>
      <c r="O4" s="7" t="str">
        <f>LEFT(RIGHT(I4,6),1)</f>
        <v>1</v>
      </c>
      <c r="P4" s="7" t="str">
        <f>LEFT(RIGHT(I4,5),1)</f>
        <v>1</v>
      </c>
      <c r="Q4" s="7" t="str">
        <f t="shared" ref="Q4:Q5" si="3">LEFT(RIGHT(I4,4),1)</f>
        <v>1</v>
      </c>
      <c r="R4" s="7" t="str">
        <f t="shared" ref="R4:R5" si="4">LEFT(RIGHT(I4,3),1)</f>
        <v>0</v>
      </c>
      <c r="S4" s="7" t="str">
        <f t="shared" ref="S4:S5" si="5">LEFT(RIGHT(I4,2),1)</f>
        <v>0</v>
      </c>
      <c r="T4" s="7" t="str">
        <f>LEFT(RIGHT(I4,1),1)</f>
        <v>1</v>
      </c>
      <c r="V4" t="str">
        <f>"#define REG_02_DEFAULT 0b"</f>
        <v>#define REG_02_DEFAULT 0b</v>
      </c>
      <c r="W4" s="6" t="str">
        <f t="shared" si="1"/>
        <v>001111001</v>
      </c>
      <c r="Y4" t="str">
        <f t="shared" si="2"/>
        <v>#define REG_02_DEFAULT 0b001111001</v>
      </c>
    </row>
    <row r="5" spans="2:25" x14ac:dyDescent="0.25">
      <c r="G5">
        <f>IF('User Interface'!D11="Enable",1,0)</f>
        <v>0</v>
      </c>
      <c r="H5">
        <f>IF('User Interface'!D10="Enable",1,0)</f>
        <v>0</v>
      </c>
      <c r="I5" t="str">
        <f>VLOOKUP('User Interface'!D9,'Headphone Parameter'!A2:C82,3,)</f>
        <v>1111001</v>
      </c>
      <c r="K5" t="s">
        <v>15</v>
      </c>
      <c r="L5" s="7">
        <f t="shared" si="0"/>
        <v>0</v>
      </c>
      <c r="M5" s="7">
        <f t="shared" si="0"/>
        <v>0</v>
      </c>
      <c r="N5" s="7" t="str">
        <f>LEFT(RIGHT(I5,7),1)</f>
        <v>1</v>
      </c>
      <c r="O5" s="7" t="str">
        <f>LEFT(RIGHT(I5,6),1)</f>
        <v>1</v>
      </c>
      <c r="P5" s="7" t="str">
        <f t="shared" ref="P5" si="6">LEFT(RIGHT(I5,5),1)</f>
        <v>1</v>
      </c>
      <c r="Q5" s="7" t="str">
        <f t="shared" si="3"/>
        <v>1</v>
      </c>
      <c r="R5" s="7" t="str">
        <f t="shared" si="4"/>
        <v>0</v>
      </c>
      <c r="S5" s="7" t="str">
        <f t="shared" si="5"/>
        <v>0</v>
      </c>
      <c r="T5" s="7" t="str">
        <f>LEFT(RIGHT(I5,1),1)</f>
        <v>1</v>
      </c>
      <c r="V5" t="str">
        <f>"#define REG_03_DEFAULT 0b"</f>
        <v>#define REG_03_DEFAULT 0b</v>
      </c>
      <c r="W5" s="6" t="str">
        <f t="shared" si="1"/>
        <v>001111001</v>
      </c>
      <c r="Y5" t="str">
        <f t="shared" si="2"/>
        <v>#define REG_03_DEFAULT 0b001111001</v>
      </c>
    </row>
    <row r="6" spans="2:25" x14ac:dyDescent="0.25">
      <c r="C6" t="str">
        <f>VLOOKUP('User Interface'!B20,'Analogue Audio Parameter'!A2:C5,3,)</f>
        <v>00</v>
      </c>
      <c r="D6">
        <f>IF('User Interface'!B19="Enable",1,0)</f>
        <v>0</v>
      </c>
      <c r="E6">
        <f>IF('User Interface'!B18="Select",1,0)</f>
        <v>1</v>
      </c>
      <c r="F6">
        <f>IF('User Interface'!B17="Enable",1,0)</f>
        <v>0</v>
      </c>
      <c r="G6">
        <f>IF('User Interface'!B16="Microphone",1,0)</f>
        <v>0</v>
      </c>
      <c r="H6">
        <f>IF('User Interface'!B15="Enable",1,0)</f>
        <v>1</v>
      </c>
      <c r="I6">
        <f>IF('User Interface'!B14="Enable",1,0)</f>
        <v>0</v>
      </c>
      <c r="K6" t="s">
        <v>16</v>
      </c>
      <c r="L6" s="8">
        <v>0</v>
      </c>
      <c r="M6" s="7" t="str">
        <f>LEFT(RIGHT(C6,2),1)</f>
        <v>0</v>
      </c>
      <c r="N6" s="7" t="str">
        <f>LEFT(RIGHT(C6,1),1)</f>
        <v>0</v>
      </c>
      <c r="O6" s="7">
        <f t="shared" ref="O6:T6" si="7">D6</f>
        <v>0</v>
      </c>
      <c r="P6" s="7">
        <f t="shared" si="7"/>
        <v>1</v>
      </c>
      <c r="Q6" s="7">
        <f t="shared" si="7"/>
        <v>0</v>
      </c>
      <c r="R6" s="7">
        <f t="shared" si="7"/>
        <v>0</v>
      </c>
      <c r="S6" s="7">
        <f t="shared" si="7"/>
        <v>1</v>
      </c>
      <c r="T6" s="7">
        <f t="shared" si="7"/>
        <v>0</v>
      </c>
      <c r="V6" t="str">
        <f>"#define REG_04_DEFAULT 0b"</f>
        <v>#define REG_04_DEFAULT 0b</v>
      </c>
      <c r="W6" s="6" t="str">
        <f t="shared" si="1"/>
        <v>000010010</v>
      </c>
      <c r="Y6" t="str">
        <f t="shared" si="2"/>
        <v>#define REG_04_DEFAULT 0b000010010</v>
      </c>
    </row>
    <row r="7" spans="2:25" x14ac:dyDescent="0.25">
      <c r="F7">
        <f>IF('User Interface'!B26="Store",1,0)</f>
        <v>0</v>
      </c>
      <c r="G7">
        <f>IF('User Interface'!B25="Enable",1,0)</f>
        <v>0</v>
      </c>
      <c r="H7" t="str">
        <f>VLOOKUP('User Interface'!B24,'Digital Audio Parameter'!A2:C5,3,)</f>
        <v>00</v>
      </c>
      <c r="I7">
        <f>IF('User Interface'!B23="Enable",1,0)</f>
        <v>0</v>
      </c>
      <c r="K7" t="s">
        <v>17</v>
      </c>
      <c r="L7" s="8">
        <v>0</v>
      </c>
      <c r="M7" s="8">
        <v>0</v>
      </c>
      <c r="N7" s="8">
        <v>0</v>
      </c>
      <c r="O7" s="8">
        <v>0</v>
      </c>
      <c r="P7" s="7">
        <f>F7</f>
        <v>0</v>
      </c>
      <c r="Q7" s="7">
        <f>G7</f>
        <v>0</v>
      </c>
      <c r="R7" s="7" t="str">
        <f>LEFT(RIGHT(H7,2),1)</f>
        <v>0</v>
      </c>
      <c r="S7" s="7" t="str">
        <f>LEFT(RIGHT(H7,1),1)</f>
        <v>0</v>
      </c>
      <c r="T7" s="7">
        <f>I7</f>
        <v>0</v>
      </c>
      <c r="V7" t="str">
        <f>"#define REG_05_DEFAULT 0b"</f>
        <v>#define REG_05_DEFAULT 0b</v>
      </c>
      <c r="W7" s="6" t="str">
        <f t="shared" si="1"/>
        <v>000000000</v>
      </c>
      <c r="Y7" t="str">
        <f t="shared" si="2"/>
        <v>#define REG_05_DEFAULT 0b000000000</v>
      </c>
    </row>
    <row r="8" spans="2:25" x14ac:dyDescent="0.25">
      <c r="B8">
        <f>IF('User Interface'!H9="Enable",0,1)</f>
        <v>0</v>
      </c>
      <c r="C8">
        <f>IF('User Interface'!H8="Enable",0,1)</f>
        <v>0</v>
      </c>
      <c r="D8">
        <f>IF('User Interface'!H7="Enable",0,1)</f>
        <v>0</v>
      </c>
      <c r="E8">
        <f>IF('User Interface'!H6="Enable",0,1)</f>
        <v>0</v>
      </c>
      <c r="F8">
        <f>IF('User Interface'!H5="Enable",0,1)</f>
        <v>0</v>
      </c>
      <c r="G8">
        <f>IF('User Interface'!H4="Enable",0,1)</f>
        <v>0</v>
      </c>
      <c r="H8">
        <f>IF('User Interface'!H3="Enable",0,1)</f>
        <v>1</v>
      </c>
      <c r="I8">
        <f>IF('User Interface'!H2="Enable",0,1)</f>
        <v>0</v>
      </c>
      <c r="K8" t="s">
        <v>18</v>
      </c>
      <c r="L8" s="8">
        <v>0</v>
      </c>
      <c r="M8" s="7">
        <f t="shared" ref="M8:S8" si="8">B8</f>
        <v>0</v>
      </c>
      <c r="N8" s="7">
        <f t="shared" si="8"/>
        <v>0</v>
      </c>
      <c r="O8" s="7">
        <f t="shared" si="8"/>
        <v>0</v>
      </c>
      <c r="P8" s="7">
        <f t="shared" si="8"/>
        <v>0</v>
      </c>
      <c r="Q8" s="7">
        <f t="shared" si="8"/>
        <v>0</v>
      </c>
      <c r="R8" s="7">
        <f t="shared" si="8"/>
        <v>0</v>
      </c>
      <c r="S8" s="7">
        <f t="shared" si="8"/>
        <v>1</v>
      </c>
      <c r="T8" s="7">
        <f>I8</f>
        <v>0</v>
      </c>
      <c r="V8" t="str">
        <f>"#define REG_06_DEFAULT 0b"</f>
        <v>#define REG_06_DEFAULT 0b</v>
      </c>
      <c r="W8" s="6" t="str">
        <f t="shared" si="1"/>
        <v>000000010</v>
      </c>
      <c r="Y8" t="str">
        <f t="shared" si="2"/>
        <v>#define REG_06_DEFAULT 0b000000010</v>
      </c>
    </row>
    <row r="9" spans="2:25" x14ac:dyDescent="0.25">
      <c r="D9">
        <f>IF('User Interface'!H17="Invert",1,0)</f>
        <v>0</v>
      </c>
      <c r="E9">
        <f>IF('User Interface'!H16="Master",1,0)</f>
        <v>1</v>
      </c>
      <c r="F9">
        <f>IF('User Interface'!H15="DAC Data left",1,0)</f>
        <v>0</v>
      </c>
      <c r="G9">
        <f>MATCH('User Interface'!H14,LRClock_Phase,)-1</f>
        <v>0</v>
      </c>
      <c r="H9" t="str">
        <f>VLOOKUP('User Interface'!H13,'Audio Format Patameter'!E2:G5,3,)</f>
        <v>10</v>
      </c>
      <c r="I9" t="str">
        <f>VLOOKUP('User Interface'!H12,'Audio Format Patameter'!A2:C5,3,)</f>
        <v>11</v>
      </c>
      <c r="K9" t="s">
        <v>19</v>
      </c>
      <c r="L9" s="8">
        <v>0</v>
      </c>
      <c r="M9" s="7">
        <f>D9</f>
        <v>0</v>
      </c>
      <c r="N9" s="7">
        <f>E9</f>
        <v>1</v>
      </c>
      <c r="O9" s="7">
        <f>F9</f>
        <v>0</v>
      </c>
      <c r="P9" s="7">
        <f>G9</f>
        <v>0</v>
      </c>
      <c r="Q9" s="7" t="str">
        <f>LEFT(RIGHT(H9,2),1)</f>
        <v>1</v>
      </c>
      <c r="R9" s="7" t="str">
        <f>LEFT(RIGHT(H9,1),1)</f>
        <v>0</v>
      </c>
      <c r="S9" s="7" t="str">
        <f>LEFT(RIGHT(I9,2),1)</f>
        <v>1</v>
      </c>
      <c r="T9" s="7" t="str">
        <f>LEFT(RIGHT(I9,1),1)</f>
        <v>1</v>
      </c>
      <c r="V9" t="str">
        <f>"#define REG_07_DEFAULT 0b"</f>
        <v>#define REG_07_DEFAULT 0b</v>
      </c>
      <c r="W9" s="6" t="str">
        <f t="shared" si="1"/>
        <v>001001011</v>
      </c>
      <c r="Y9" t="str">
        <f t="shared" si="2"/>
        <v>#define REG_07_DEFAULT 0b001001011</v>
      </c>
    </row>
    <row r="10" spans="2:25" x14ac:dyDescent="0.25">
      <c r="E10">
        <f>IF('User Interface'!H24="Divide by 2",1,0)</f>
        <v>0</v>
      </c>
      <c r="F10">
        <f>IF('User Interface'!H24="Divide by 2",1,0)</f>
        <v>0</v>
      </c>
      <c r="G10" t="str">
        <f>VLOOKUP('User Interface'!H22,'Sampling Parameter'!A2:B12,2,)</f>
        <v>0000</v>
      </c>
      <c r="H10">
        <f>IF('User Interface'!H21="High",1,0)</f>
        <v>0</v>
      </c>
      <c r="I10">
        <f>IF('User Interface'!H20="USB",1,0)</f>
        <v>0</v>
      </c>
      <c r="K10" t="s">
        <v>20</v>
      </c>
      <c r="L10" s="8">
        <v>0</v>
      </c>
      <c r="M10" s="7">
        <f>E10</f>
        <v>0</v>
      </c>
      <c r="N10" s="7">
        <f>F10</f>
        <v>0</v>
      </c>
      <c r="O10" s="7" t="str">
        <f>LEFT(RIGHT(G10,4),1)</f>
        <v>0</v>
      </c>
      <c r="P10" s="7" t="str">
        <f>LEFT(RIGHT(G10,3),1)</f>
        <v>0</v>
      </c>
      <c r="Q10" s="7" t="str">
        <f>LEFT(RIGHT(G10,2),1)</f>
        <v>0</v>
      </c>
      <c r="R10" s="7" t="str">
        <f>LEFT(RIGHT(G10,1),1)</f>
        <v>0</v>
      </c>
      <c r="S10" s="7">
        <f>H10</f>
        <v>0</v>
      </c>
      <c r="T10" s="7">
        <f>I10</f>
        <v>0</v>
      </c>
      <c r="V10" t="str">
        <f>"#define REG_08_DEFAULT 0b"</f>
        <v>#define REG_08_DEFAULT 0b</v>
      </c>
      <c r="W10" s="6" t="str">
        <f t="shared" si="1"/>
        <v>000000000</v>
      </c>
      <c r="Y10" t="str">
        <f t="shared" si="2"/>
        <v>#define REG_08_DEFAULT 0b000000000</v>
      </c>
    </row>
    <row r="11" spans="2:25" x14ac:dyDescent="0.25">
      <c r="I11">
        <f>IF('User Interface'!H26="Active",1,0)</f>
        <v>1</v>
      </c>
      <c r="K11" t="s">
        <v>21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7">
        <f>I11</f>
        <v>1</v>
      </c>
      <c r="V11" t="str">
        <f>"#define REG_09_DEFAULT 0b"</f>
        <v>#define REG_09_DEFAULT 0b</v>
      </c>
      <c r="W11" s="6" t="str">
        <f t="shared" si="1"/>
        <v>000000001</v>
      </c>
      <c r="Y11" t="str">
        <f t="shared" si="2"/>
        <v>#define REG_09_DEFAULT 0b000000001</v>
      </c>
    </row>
  </sheetData>
  <dataValidations disablePrompts="1" count="1">
    <dataValidation type="custom" allowBlank="1" showInputMessage="1" showErrorMessage="1" sqref="L11:S11 L6:L10 M7:O7 N2:O3">
      <formula1>0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User Interface</vt:lpstr>
      <vt:lpstr>Line In Parameter</vt:lpstr>
      <vt:lpstr>Headphone Parameter</vt:lpstr>
      <vt:lpstr>Analogue Audio Parameter</vt:lpstr>
      <vt:lpstr>Digital Audio Parameter</vt:lpstr>
      <vt:lpstr>Audio Format Patameter</vt:lpstr>
      <vt:lpstr>Sampling Parameter</vt:lpstr>
      <vt:lpstr>Register</vt:lpstr>
      <vt:lpstr>Deemphasis</vt:lpstr>
      <vt:lpstr>Format</vt:lpstr>
      <vt:lpstr>Headphone_Volume</vt:lpstr>
      <vt:lpstr>Line_In_Volume</vt:lpstr>
      <vt:lpstr>LRClock_Phase</vt:lpstr>
      <vt:lpstr>Resolution</vt:lpstr>
      <vt:lpstr>Sample_Rates</vt:lpstr>
      <vt:lpstr>Side_Attenuation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</dc:creator>
  <cp:lastModifiedBy>Phil</cp:lastModifiedBy>
  <dcterms:created xsi:type="dcterms:W3CDTF">2016-12-17T12:27:56Z</dcterms:created>
  <dcterms:modified xsi:type="dcterms:W3CDTF">2016-12-25T11:52:15Z</dcterms:modified>
</cp:coreProperties>
</file>